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ila\Documents\CNBTA 2018-2019 Season\Financial Reports\"/>
    </mc:Choice>
  </mc:AlternateContent>
  <xr:revisionPtr revIDLastSave="0" documentId="13_ncr:1_{B266F771-FE1F-4715-ABCE-44EE49280F58}" xr6:coauthVersionLast="44" xr6:coauthVersionMax="44" xr10:uidLastSave="{00000000-0000-0000-0000-000000000000}"/>
  <bookViews>
    <workbookView xWindow="-108" yWindow="-108" windowWidth="23256" windowHeight="12576" xr2:uid="{9F360C2C-4B11-4211-8783-0D04E308D1D0}"/>
  </bookViews>
  <sheets>
    <sheet name="Stmt of Position" sheetId="11" r:id="rId1"/>
    <sheet name="Balance Sheet 2018-2019" sheetId="2" r:id="rId2"/>
    <sheet name="P&amp;L 2018 2019" sheetId="1" r:id="rId3"/>
    <sheet name="P&amp;L vs Budget" sheetId="3" r:id="rId4"/>
    <sheet name="Profit Loss by Event" sheetId="9" r:id="rId5"/>
    <sheet name="Regional P&amp;L" sheetId="4" r:id="rId6"/>
    <sheet name="NS Provincials P&amp;L" sheetId="5" r:id="rId7"/>
    <sheet name="Ont Provincials P&amp;L" sheetId="6" r:id="rId8"/>
    <sheet name="Canadians P&amp;L" sheetId="7" r:id="rId9"/>
    <sheet name="World Trials  Grandprix P&amp;L" sheetId="8" r:id="rId10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2">'P&amp;L 2018 2019'!$A:$F,'P&amp;L 2018 2019'!$4:$4</definedName>
    <definedName name="QB_COLUMN_29" localSheetId="2" hidden="1">'P&amp;L 2018 2019'!$G$4</definedName>
    <definedName name="QB_DATA_0" localSheetId="2" hidden="1">'P&amp;L 2018 2019'!$7:$7,'P&amp;L 2018 2019'!$9:$9,'P&amp;L 2018 2019'!$10:$10,'P&amp;L 2018 2019'!$11:$11,'P&amp;L 2018 2019'!$14:$14,'P&amp;L 2018 2019'!$15:$15,'P&amp;L 2018 2019'!$18:$18,'P&amp;L 2018 2019'!$19:$19,'P&amp;L 2018 2019'!$22:$22,'P&amp;L 2018 2019'!$23:$23,'P&amp;L 2018 2019'!$24:$24,'P&amp;L 2018 2019'!$27:$27,'P&amp;L 2018 2019'!$28:$28,'P&amp;L 2018 2019'!$29:$29,'P&amp;L 2018 2019'!$31:$31,'P&amp;L 2018 2019'!$35:$35</definedName>
    <definedName name="QB_DATA_1" localSheetId="2" hidden="1">'P&amp;L 2018 2019'!$36:$36,'P&amp;L 2018 2019'!$37:$37,'P&amp;L 2018 2019'!$38:$38,'P&amp;L 2018 2019'!$39:$39,'P&amp;L 2018 2019'!$40:$40,'P&amp;L 2018 2019'!$41:$41,'P&amp;L 2018 2019'!$42:$42,'P&amp;L 2018 2019'!$44:$44,'P&amp;L 2018 2019'!$45:$45,'P&amp;L 2018 2019'!$47:$47,'P&amp;L 2018 2019'!$49:$49,'P&amp;L 2018 2019'!$50:$50,'P&amp;L 2018 2019'!$51:$51,'P&amp;L 2018 2019'!$52:$52,'P&amp;L 2018 2019'!$55:$55,'P&amp;L 2018 2019'!$56:$56</definedName>
    <definedName name="QB_DATA_2" localSheetId="2" hidden="1">'P&amp;L 2018 2019'!$58:$58,'P&amp;L 2018 2019'!$59:$59,'P&amp;L 2018 2019'!$60:$60,'P&amp;L 2018 2019'!$63:$63,'P&amp;L 2018 2019'!$64:$64,'P&amp;L 2018 2019'!$65:$65,'P&amp;L 2018 2019'!$66:$66,'P&amp;L 2018 2019'!$67:$67,'P&amp;L 2018 2019'!$70:$70,'P&amp;L 2018 2019'!$72:$72,'P&amp;L 2018 2019'!$73:$73,'P&amp;L 2018 2019'!$74:$74,'P&amp;L 2018 2019'!$75:$75,'P&amp;L 2018 2019'!$78:$78,'P&amp;L 2018 2019'!$79:$79,'P&amp;L 2018 2019'!$81:$81</definedName>
    <definedName name="QB_DATA_3" localSheetId="2" hidden="1">'P&amp;L 2018 2019'!$82:$82,'P&amp;L 2018 2019'!$83:$83,'P&amp;L 2018 2019'!$86:$86,'P&amp;L 2018 2019'!$88:$88,'P&amp;L 2018 2019'!$89:$89,'P&amp;L 2018 2019'!$90:$90,'P&amp;L 2018 2019'!$91:$91,'P&amp;L 2018 2019'!$94:$94,'P&amp;L 2018 2019'!$95:$95,'P&amp;L 2018 2019'!$97:$97,'P&amp;L 2018 2019'!$98:$98,'P&amp;L 2018 2019'!$101:$101,'P&amp;L 2018 2019'!$103:$103,'P&amp;L 2018 2019'!$104:$104,'P&amp;L 2018 2019'!$105:$105,'P&amp;L 2018 2019'!$106:$106</definedName>
    <definedName name="QB_DATA_4" localSheetId="2" hidden="1">'P&amp;L 2018 2019'!$109:$109,'P&amp;L 2018 2019'!$110:$110,'P&amp;L 2018 2019'!$112:$112,'P&amp;L 2018 2019'!$113:$113,'P&amp;L 2018 2019'!$114:$114,'P&amp;L 2018 2019'!$116:$116,'P&amp;L 2018 2019'!$118:$118,'P&amp;L 2018 2019'!$120:$120,'P&amp;L 2018 2019'!$121:$121,'P&amp;L 2018 2019'!$122:$122,'P&amp;L 2018 2019'!$123:$123,'P&amp;L 2018 2019'!$125:$125,'P&amp;L 2018 2019'!$126:$126,'P&amp;L 2018 2019'!$127:$127,'P&amp;L 2018 2019'!$129:$129</definedName>
    <definedName name="QB_FORMULA_0" localSheetId="2" hidden="1">'P&amp;L 2018 2019'!$G$12,'P&amp;L 2018 2019'!$G$16,'P&amp;L 2018 2019'!$G$20,'P&amp;L 2018 2019'!$G$25,'P&amp;L 2018 2019'!$G$30,'P&amp;L 2018 2019'!$G$32,'P&amp;L 2018 2019'!$G$43,'P&amp;L 2018 2019'!$G$53,'P&amp;L 2018 2019'!$G$57,'P&amp;L 2018 2019'!$G$61,'P&amp;L 2018 2019'!$G$68,'P&amp;L 2018 2019'!$G$76,'P&amp;L 2018 2019'!$G$80,'P&amp;L 2018 2019'!$G$84,'P&amp;L 2018 2019'!$G$92,'P&amp;L 2018 2019'!$G$96</definedName>
    <definedName name="QB_FORMULA_1" localSheetId="2" hidden="1">'P&amp;L 2018 2019'!$G$99,'P&amp;L 2018 2019'!$G$107,'P&amp;L 2018 2019'!$G$111,'P&amp;L 2018 2019'!$G$115,'P&amp;L 2018 2019'!$G$124,'P&amp;L 2018 2019'!$G$128,'P&amp;L 2018 2019'!$G$130,'P&amp;L 2018 2019'!$G$131,'P&amp;L 2018 2019'!$G$132</definedName>
    <definedName name="QB_ROW_100250" localSheetId="2" hidden="1">'P&amp;L 2018 2019'!$F$104</definedName>
    <definedName name="QB_ROW_10030" localSheetId="2" hidden="1">'P&amp;L 2018 2019'!$D$85</definedName>
    <definedName name="QB_ROW_101250" localSheetId="2" hidden="1">'P&amp;L 2018 2019'!$F$105</definedName>
    <definedName name="QB_ROW_102250" localSheetId="2" hidden="1">'P&amp;L 2018 2019'!$F$106</definedName>
    <definedName name="QB_ROW_10240" localSheetId="2" hidden="1">'P&amp;L 2018 2019'!$E$98</definedName>
    <definedName name="QB_ROW_103250" localSheetId="2" hidden="1">'P&amp;L 2018 2019'!$F$109</definedName>
    <definedName name="QB_ROW_10330" localSheetId="2" hidden="1">'P&amp;L 2018 2019'!$D$99</definedName>
    <definedName name="QB_ROW_104250" localSheetId="2" hidden="1">'P&amp;L 2018 2019'!$F$110</definedName>
    <definedName name="QB_ROW_105030" localSheetId="2" hidden="1">'P&amp;L 2018 2019'!$D$117</definedName>
    <definedName name="QB_ROW_105330" localSheetId="2" hidden="1">'P&amp;L 2018 2019'!$D$128</definedName>
    <definedName name="QB_ROW_106240" localSheetId="2" hidden="1">'P&amp;L 2018 2019'!$E$118</definedName>
    <definedName name="QB_ROW_107040" localSheetId="2" hidden="1">'P&amp;L 2018 2019'!$E$119</definedName>
    <definedName name="QB_ROW_107340" localSheetId="2" hidden="1">'P&amp;L 2018 2019'!$E$124</definedName>
    <definedName name="QB_ROW_108240" localSheetId="2" hidden="1">'P&amp;L 2018 2019'!$E$126</definedName>
    <definedName name="QB_ROW_109240" localSheetId="2" hidden="1">'P&amp;L 2018 2019'!$E$125</definedName>
    <definedName name="QB_ROW_110240" localSheetId="2" hidden="1">'P&amp;L 2018 2019'!$E$127</definedName>
    <definedName name="QB_ROW_11040" localSheetId="2" hidden="1">'P&amp;L 2018 2019'!$E$87</definedName>
    <definedName name="QB_ROW_113230" localSheetId="2" hidden="1">'P&amp;L 2018 2019'!$D$45</definedName>
    <definedName name="QB_ROW_11340" localSheetId="2" hidden="1">'P&amp;L 2018 2019'!$E$92</definedName>
    <definedName name="QB_ROW_114230" localSheetId="2" hidden="1">'P&amp;L 2018 2019'!$D$129</definedName>
    <definedName name="QB_ROW_116250" localSheetId="2" hidden="1">'P&amp;L 2018 2019'!$F$121</definedName>
    <definedName name="QB_ROW_117250" localSheetId="2" hidden="1">'P&amp;L 2018 2019'!$F$122</definedName>
    <definedName name="QB_ROW_118250" localSheetId="2" hidden="1">'P&amp;L 2018 2019'!$F$120</definedName>
    <definedName name="QB_ROW_119250" localSheetId="2" hidden="1">'P&amp;L 2018 2019'!$F$123</definedName>
    <definedName name="QB_ROW_120230" localSheetId="2" hidden="1">'P&amp;L 2018 2019'!$D$31</definedName>
    <definedName name="QB_ROW_12030" localSheetId="2" hidden="1">'P&amp;L 2018 2019'!$D$100</definedName>
    <definedName name="QB_ROW_121030" localSheetId="2" hidden="1">'P&amp;L 2018 2019'!$D$62</definedName>
    <definedName name="QB_ROW_121330" localSheetId="2" hidden="1">'P&amp;L 2018 2019'!$D$68</definedName>
    <definedName name="QB_ROW_122240" localSheetId="2" hidden="1">'P&amp;L 2018 2019'!$E$63</definedName>
    <definedName name="QB_ROW_123240" localSheetId="2" hidden="1">'P&amp;L 2018 2019'!$E$64</definedName>
    <definedName name="QB_ROW_12330" localSheetId="2" hidden="1">'P&amp;L 2018 2019'!$D$115</definedName>
    <definedName name="QB_ROW_124240" localSheetId="2" hidden="1">'P&amp;L 2018 2019'!$E$65</definedName>
    <definedName name="QB_ROW_125240" localSheetId="2" hidden="1">'P&amp;L 2018 2019'!$E$66</definedName>
    <definedName name="QB_ROW_126240" localSheetId="2" hidden="1">'P&amp;L 2018 2019'!$E$67</definedName>
    <definedName name="QB_ROW_128240" localSheetId="2" hidden="1">'P&amp;L 2018 2019'!$E$39</definedName>
    <definedName name="QB_ROW_129240" localSheetId="2" hidden="1">'P&amp;L 2018 2019'!$E$40</definedName>
    <definedName name="QB_ROW_130240" localSheetId="2" hidden="1">'P&amp;L 2018 2019'!$E$60</definedName>
    <definedName name="QB_ROW_13040" localSheetId="2" hidden="1">'P&amp;L 2018 2019'!$E$102</definedName>
    <definedName name="QB_ROW_131240" localSheetId="2" hidden="1">'P&amp;L 2018 2019'!$E$41</definedName>
    <definedName name="QB_ROW_133230" localSheetId="2" hidden="1">'P&amp;L 2018 2019'!$D$116</definedName>
    <definedName name="QB_ROW_13340" localSheetId="2" hidden="1">'P&amp;L 2018 2019'!$E$107</definedName>
    <definedName name="QB_ROW_134240" localSheetId="2" hidden="1">'P&amp;L 2018 2019'!$E$114</definedName>
    <definedName name="QB_ROW_14240" localSheetId="2" hidden="1">'P&amp;L 2018 2019'!$E$101</definedName>
    <definedName name="QB_ROW_15040" localSheetId="2" hidden="1">'P&amp;L 2018 2019'!$E$108</definedName>
    <definedName name="QB_ROW_15340" localSheetId="2" hidden="1">'P&amp;L 2018 2019'!$E$111</definedName>
    <definedName name="QB_ROW_16230" localSheetId="2" hidden="1">'P&amp;L 2018 2019'!$D$7</definedName>
    <definedName name="QB_ROW_18301" localSheetId="2" hidden="1">'P&amp;L 2018 2019'!$A$132</definedName>
    <definedName name="QB_ROW_19011" localSheetId="2" hidden="1">'P&amp;L 2018 2019'!$B$5</definedName>
    <definedName name="QB_ROW_19311" localSheetId="2" hidden="1">'P&amp;L 2018 2019'!$B$131</definedName>
    <definedName name="QB_ROW_20021" localSheetId="2" hidden="1">'P&amp;L 2018 2019'!$C$6</definedName>
    <definedName name="QB_ROW_20321" localSheetId="2" hidden="1">'P&amp;L 2018 2019'!$C$32</definedName>
    <definedName name="QB_ROW_21021" localSheetId="2" hidden="1">'P&amp;L 2018 2019'!$C$33</definedName>
    <definedName name="QB_ROW_21321" localSheetId="2" hidden="1">'P&amp;L 2018 2019'!$C$130</definedName>
    <definedName name="QB_ROW_27030" localSheetId="2" hidden="1">'P&amp;L 2018 2019'!$D$8</definedName>
    <definedName name="QB_ROW_27330" localSheetId="2" hidden="1">'P&amp;L 2018 2019'!$D$12</definedName>
    <definedName name="QB_ROW_28240" localSheetId="2" hidden="1">'P&amp;L 2018 2019'!$E$9</definedName>
    <definedName name="QB_ROW_29030" localSheetId="2" hidden="1">'P&amp;L 2018 2019'!$D$13</definedName>
    <definedName name="QB_ROW_29330" localSheetId="2" hidden="1">'P&amp;L 2018 2019'!$D$16</definedName>
    <definedName name="QB_ROW_30240" localSheetId="2" hidden="1">'P&amp;L 2018 2019'!$E$14</definedName>
    <definedName name="QB_ROW_32030" localSheetId="2" hidden="1">'P&amp;L 2018 2019'!$D$69</definedName>
    <definedName name="QB_ROW_32240" localSheetId="2" hidden="1">'P&amp;L 2018 2019'!$E$83</definedName>
    <definedName name="QB_ROW_32330" localSheetId="2" hidden="1">'P&amp;L 2018 2019'!$D$84</definedName>
    <definedName name="QB_ROW_33040" localSheetId="2" hidden="1">'P&amp;L 2018 2019'!$E$71</definedName>
    <definedName name="QB_ROW_33340" localSheetId="2" hidden="1">'P&amp;L 2018 2019'!$E$76</definedName>
    <definedName name="QB_ROW_34040" localSheetId="2" hidden="1">'P&amp;L 2018 2019'!$E$77</definedName>
    <definedName name="QB_ROW_34340" localSheetId="2" hidden="1">'P&amp;L 2018 2019'!$E$80</definedName>
    <definedName name="QB_ROW_35240" localSheetId="2" hidden="1">'P&amp;L 2018 2019'!$E$81</definedName>
    <definedName name="QB_ROW_36250" localSheetId="2" hidden="1">'P&amp;L 2018 2019'!$F$72</definedName>
    <definedName name="QB_ROW_37240" localSheetId="2" hidden="1">'P&amp;L 2018 2019'!$E$82</definedName>
    <definedName name="QB_ROW_40030" localSheetId="2" hidden="1">'P&amp;L 2018 2019'!$D$34</definedName>
    <definedName name="QB_ROW_40240" localSheetId="2" hidden="1">'P&amp;L 2018 2019'!$E$42</definedName>
    <definedName name="QB_ROW_40330" localSheetId="2" hidden="1">'P&amp;L 2018 2019'!$D$43</definedName>
    <definedName name="QB_ROW_41240" localSheetId="2" hidden="1">'P&amp;L 2018 2019'!$E$35</definedName>
    <definedName name="QB_ROW_42240" localSheetId="2" hidden="1">'P&amp;L 2018 2019'!$E$36</definedName>
    <definedName name="QB_ROW_43030" localSheetId="2" hidden="1">'P&amp;L 2018 2019'!$D$21</definedName>
    <definedName name="QB_ROW_43330" localSheetId="2" hidden="1">'P&amp;L 2018 2019'!$D$25</definedName>
    <definedName name="QB_ROW_44240" localSheetId="2" hidden="1">'P&amp;L 2018 2019'!$E$22</definedName>
    <definedName name="QB_ROW_45030" localSheetId="2" hidden="1">'P&amp;L 2018 2019'!$D$26</definedName>
    <definedName name="QB_ROW_45240" localSheetId="2" hidden="1">'P&amp;L 2018 2019'!$E$29</definedName>
    <definedName name="QB_ROW_45330" localSheetId="2" hidden="1">'P&amp;L 2018 2019'!$D$30</definedName>
    <definedName name="QB_ROW_46240" localSheetId="2" hidden="1">'P&amp;L 2018 2019'!$E$27</definedName>
    <definedName name="QB_ROW_47240" localSheetId="2" hidden="1">'P&amp;L 2018 2019'!$E$28</definedName>
    <definedName name="QB_ROW_57240" localSheetId="2" hidden="1">'P&amp;L 2018 2019'!$E$10</definedName>
    <definedName name="QB_ROW_58240" localSheetId="2" hidden="1">'P&amp;L 2018 2019'!$E$11</definedName>
    <definedName name="QB_ROW_59240" localSheetId="2" hidden="1">'P&amp;L 2018 2019'!$E$15</definedName>
    <definedName name="QB_ROW_61240" localSheetId="2" hidden="1">'P&amp;L 2018 2019'!$E$23</definedName>
    <definedName name="QB_ROW_62240" localSheetId="2" hidden="1">'P&amp;L 2018 2019'!$E$24</definedName>
    <definedName name="QB_ROW_6230" localSheetId="2" hidden="1">'P&amp;L 2018 2019'!$D$44</definedName>
    <definedName name="QB_ROW_63240" localSheetId="2" hidden="1">'P&amp;L 2018 2019'!$E$37</definedName>
    <definedName name="QB_ROW_64240" localSheetId="2" hidden="1">'P&amp;L 2018 2019'!$E$38</definedName>
    <definedName name="QB_ROW_65030" localSheetId="2" hidden="1">'P&amp;L 2018 2019'!$D$46</definedName>
    <definedName name="QB_ROW_65330" localSheetId="2" hidden="1">'P&amp;L 2018 2019'!$D$61</definedName>
    <definedName name="QB_ROW_66040" localSheetId="2" hidden="1">'P&amp;L 2018 2019'!$E$48</definedName>
    <definedName name="QB_ROW_66340" localSheetId="2" hidden="1">'P&amp;L 2018 2019'!$E$53</definedName>
    <definedName name="QB_ROW_67250" localSheetId="2" hidden="1">'P&amp;L 2018 2019'!$F$49</definedName>
    <definedName name="QB_ROW_68250" localSheetId="2" hidden="1">'P&amp;L 2018 2019'!$F$50</definedName>
    <definedName name="QB_ROW_69250" localSheetId="2" hidden="1">'P&amp;L 2018 2019'!$F$51</definedName>
    <definedName name="QB_ROW_70250" localSheetId="2" hidden="1">'P&amp;L 2018 2019'!$F$52</definedName>
    <definedName name="QB_ROW_71040" localSheetId="2" hidden="1">'P&amp;L 2018 2019'!$E$54</definedName>
    <definedName name="QB_ROW_71340" localSheetId="2" hidden="1">'P&amp;L 2018 2019'!$E$57</definedName>
    <definedName name="QB_ROW_72250" localSheetId="2" hidden="1">'P&amp;L 2018 2019'!$F$55</definedName>
    <definedName name="QB_ROW_73250" localSheetId="2" hidden="1">'P&amp;L 2018 2019'!$F$56</definedName>
    <definedName name="QB_ROW_74030" localSheetId="2" hidden="1">'P&amp;L 2018 2019'!$D$17</definedName>
    <definedName name="QB_ROW_74330" localSheetId="2" hidden="1">'P&amp;L 2018 2019'!$D$20</definedName>
    <definedName name="QB_ROW_75240" localSheetId="2" hidden="1">'P&amp;L 2018 2019'!$E$18</definedName>
    <definedName name="QB_ROW_76240" localSheetId="2" hidden="1">'P&amp;L 2018 2019'!$E$19</definedName>
    <definedName name="QB_ROW_77240" localSheetId="2" hidden="1">'P&amp;L 2018 2019'!$E$58</definedName>
    <definedName name="QB_ROW_78240" localSheetId="2" hidden="1">'P&amp;L 2018 2019'!$E$59</definedName>
    <definedName name="QB_ROW_80250" localSheetId="2" hidden="1">'P&amp;L 2018 2019'!$F$73</definedName>
    <definedName name="QB_ROW_81250" localSheetId="2" hidden="1">'P&amp;L 2018 2019'!$F$74</definedName>
    <definedName name="QB_ROW_82250" localSheetId="2" hidden="1">'P&amp;L 2018 2019'!$F$75</definedName>
    <definedName name="QB_ROW_83040" localSheetId="2" hidden="1">'P&amp;L 2018 2019'!$E$93</definedName>
    <definedName name="QB_ROW_83340" localSheetId="2" hidden="1">'P&amp;L 2018 2019'!$E$96</definedName>
    <definedName name="QB_ROW_85240" localSheetId="2" hidden="1">'P&amp;L 2018 2019'!$E$97</definedName>
    <definedName name="QB_ROW_86240" localSheetId="2" hidden="1">'P&amp;L 2018 2019'!$E$112</definedName>
    <definedName name="QB_ROW_87240" localSheetId="2" hidden="1">'P&amp;L 2018 2019'!$E$113</definedName>
    <definedName name="QB_ROW_88240" localSheetId="2" hidden="1">'P&amp;L 2018 2019'!$E$86</definedName>
    <definedName name="QB_ROW_89240" localSheetId="2" hidden="1">'P&amp;L 2018 2019'!$E$70</definedName>
    <definedName name="QB_ROW_90240" localSheetId="2" hidden="1">'P&amp;L 2018 2019'!$E$47</definedName>
    <definedName name="QB_ROW_91250" localSheetId="2" hidden="1">'P&amp;L 2018 2019'!$F$88</definedName>
    <definedName name="QB_ROW_92250" localSheetId="2" hidden="1">'P&amp;L 2018 2019'!$F$89</definedName>
    <definedName name="QB_ROW_93250" localSheetId="2" hidden="1">'P&amp;L 2018 2019'!$F$90</definedName>
    <definedName name="QB_ROW_94250" localSheetId="2" hidden="1">'P&amp;L 2018 2019'!$F$91</definedName>
    <definedName name="QB_ROW_95250" localSheetId="2" hidden="1">'P&amp;L 2018 2019'!$F$78</definedName>
    <definedName name="QB_ROW_96250" localSheetId="2" hidden="1">'P&amp;L 2018 2019'!$F$79</definedName>
    <definedName name="QB_ROW_97250" localSheetId="2" hidden="1">'P&amp;L 2018 2019'!$F$94</definedName>
    <definedName name="QB_ROW_98250" localSheetId="2" hidden="1">'P&amp;L 2018 2019'!$F$95</definedName>
    <definedName name="QB_ROW_99250" localSheetId="2" hidden="1">'P&amp;L 2018 2019'!$F$103</definedName>
    <definedName name="QBCANSUPPORTUPDATE" localSheetId="2">TRUE</definedName>
    <definedName name="QBCOMPANYFILENAME" localSheetId="2">"C:\Users\Public\Documents\Intuit\QuickBooks\Company Files\CNBTA.QBW"</definedName>
    <definedName name="QBENDDATE" localSheetId="2">20190831</definedName>
    <definedName name="QBHEADERSONSCREEN" localSheetId="2">FALSE</definedName>
    <definedName name="QBMETADATASIZE" localSheetId="2">5921</definedName>
    <definedName name="QBPRESERVECOLOR" localSheetId="2">TRUE</definedName>
    <definedName name="QBPRESERVEFONT" localSheetId="2">TRUE</definedName>
    <definedName name="QBPRESERVEROWHEIGHT" localSheetId="2">TRUE</definedName>
    <definedName name="QBPRESERVESPACE" localSheetId="2">TRUE</definedName>
    <definedName name="QBREPORTCOLAXIS" localSheetId="2">0</definedName>
    <definedName name="QBREPORTCOMPANYID" localSheetId="2">"6937fdf45c1e49afb5010749944b2ce7"</definedName>
    <definedName name="QBREPORTCOMPARECOL_ANNUALBUDGET" localSheetId="2">FALSE</definedName>
    <definedName name="QBREPORTCOMPARECOL_AVGCOGS" localSheetId="2">FALSE</definedName>
    <definedName name="QBREPORTCOMPARECOL_AVGPRICE" localSheetId="2">FALSE</definedName>
    <definedName name="QBREPORTCOMPARECOL_BUDDIFF" localSheetId="2">FALSE</definedName>
    <definedName name="QBREPORTCOMPARECOL_BUDGET" localSheetId="2">FALSE</definedName>
    <definedName name="QBREPORTCOMPARECOL_BUDPCT" localSheetId="2">FALSE</definedName>
    <definedName name="QBREPORTCOMPARECOL_COGS" localSheetId="2">FALSE</definedName>
    <definedName name="QBREPORTCOMPARECOL_EXCLUDEAMOUNT" localSheetId="2">FALSE</definedName>
    <definedName name="QBREPORTCOMPARECOL_EXCLUDECURPERIOD" localSheetId="2">FALSE</definedName>
    <definedName name="QBREPORTCOMPARECOL_FORECAST" localSheetId="2">FALSE</definedName>
    <definedName name="QBREPORTCOMPARECOL_GROSSMARGIN" localSheetId="2">FALSE</definedName>
    <definedName name="QBREPORTCOMPARECOL_GROSSMARGINPCT" localSheetId="2">FALSE</definedName>
    <definedName name="QBREPORTCOMPARECOL_HOURS" localSheetId="2">FALSE</definedName>
    <definedName name="QBREPORTCOMPARECOL_PCTCOL" localSheetId="2">FALSE</definedName>
    <definedName name="QBREPORTCOMPARECOL_PCTEXPENSE" localSheetId="2">FALSE</definedName>
    <definedName name="QBREPORTCOMPARECOL_PCTINCOME" localSheetId="2">FALSE</definedName>
    <definedName name="QBREPORTCOMPARECOL_PCTOFSALES" localSheetId="2">FALSE</definedName>
    <definedName name="QBREPORTCOMPARECOL_PCTROW" localSheetId="2">FALSE</definedName>
    <definedName name="QBREPORTCOMPARECOL_PPDIFF" localSheetId="2">FALSE</definedName>
    <definedName name="QBREPORTCOMPARECOL_PPPCT" localSheetId="2">FALSE</definedName>
    <definedName name="QBREPORTCOMPARECOL_PREVPERIOD" localSheetId="2">FALSE</definedName>
    <definedName name="QBREPORTCOMPARECOL_PREVYEAR" localSheetId="2">FALSE</definedName>
    <definedName name="QBREPORTCOMPARECOL_PYDIFF" localSheetId="2">FALSE</definedName>
    <definedName name="QBREPORTCOMPARECOL_PYPCT" localSheetId="2">FALSE</definedName>
    <definedName name="QBREPORTCOMPARECOL_QTY" localSheetId="2">FALSE</definedName>
    <definedName name="QBREPORTCOMPARECOL_RATE" localSheetId="2">FALSE</definedName>
    <definedName name="QBREPORTCOMPARECOL_TRIPBILLEDMILES" localSheetId="2">FALSE</definedName>
    <definedName name="QBREPORTCOMPARECOL_TRIPBILLINGAMOUNT" localSheetId="2">FALSE</definedName>
    <definedName name="QBREPORTCOMPARECOL_TRIPMILES" localSheetId="2">FALSE</definedName>
    <definedName name="QBREPORTCOMPARECOL_TRIPNOTBILLABLEMILES" localSheetId="2">FALSE</definedName>
    <definedName name="QBREPORTCOMPARECOL_TRIPTAXDEDUCTIBLEAMOUNT" localSheetId="2">FALSE</definedName>
    <definedName name="QBREPORTCOMPARECOL_TRIPUNBILLEDMILES" localSheetId="2">FALSE</definedName>
    <definedName name="QBREPORTCOMPARECOL_YTD" localSheetId="2">FALSE</definedName>
    <definedName name="QBREPORTCOMPARECOL_YTDBUDGET" localSheetId="2">FALSE</definedName>
    <definedName name="QBREPORTCOMPARECOL_YTDPCT" localSheetId="2">FALSE</definedName>
    <definedName name="QBREPORTROWAXIS" localSheetId="2">11</definedName>
    <definedName name="QBREPORTSUBCOLAXIS" localSheetId="2">0</definedName>
    <definedName name="QBREPORTTYPE" localSheetId="2">0</definedName>
    <definedName name="QBROWHEADERS" localSheetId="2">6</definedName>
    <definedName name="QBSTARTDATE" localSheetId="2">20180901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11" l="1"/>
  <c r="G27" i="11" l="1"/>
  <c r="G28" i="11" s="1"/>
  <c r="K26" i="11"/>
  <c r="I26" i="11"/>
  <c r="K24" i="11"/>
  <c r="I24" i="11"/>
  <c r="K20" i="11"/>
  <c r="I20" i="11"/>
  <c r="G20" i="11"/>
  <c r="E20" i="11"/>
  <c r="K19" i="11"/>
  <c r="I19" i="11"/>
  <c r="E17" i="11"/>
  <c r="G16" i="11"/>
  <c r="E16" i="11"/>
  <c r="K16" i="11" s="1"/>
  <c r="K15" i="11"/>
  <c r="I15" i="11"/>
  <c r="G13" i="11"/>
  <c r="K13" i="11" s="1"/>
  <c r="E13" i="11"/>
  <c r="K12" i="11"/>
  <c r="I12" i="11"/>
  <c r="K11" i="11"/>
  <c r="I11" i="11"/>
  <c r="K10" i="11"/>
  <c r="I10" i="11"/>
  <c r="K9" i="11"/>
  <c r="I9" i="11"/>
  <c r="I13" i="11" l="1"/>
  <c r="G17" i="11"/>
  <c r="G21" i="11" s="1"/>
  <c r="E21" i="11"/>
  <c r="I16" i="11"/>
  <c r="C3" i="9"/>
  <c r="G9" i="8"/>
  <c r="B9" i="9" s="1"/>
  <c r="C9" i="9"/>
  <c r="C8" i="9"/>
  <c r="B8" i="9"/>
  <c r="C7" i="9"/>
  <c r="B7" i="9"/>
  <c r="C6" i="9"/>
  <c r="B6" i="9"/>
  <c r="C5" i="9"/>
  <c r="B5" i="9"/>
  <c r="D5" i="9" s="1"/>
  <c r="C4" i="9"/>
  <c r="B4" i="9"/>
  <c r="B3" i="9"/>
  <c r="G19" i="8"/>
  <c r="G23" i="8" s="1"/>
  <c r="G13" i="7"/>
  <c r="G27" i="7"/>
  <c r="G28" i="7" s="1"/>
  <c r="G23" i="7"/>
  <c r="G19" i="7"/>
  <c r="G10" i="7"/>
  <c r="G28" i="6"/>
  <c r="G23" i="6"/>
  <c r="G19" i="6"/>
  <c r="G27" i="6" s="1"/>
  <c r="G9" i="6"/>
  <c r="G27" i="5"/>
  <c r="G26" i="5"/>
  <c r="G23" i="5"/>
  <c r="G19" i="5"/>
  <c r="G9" i="5"/>
  <c r="G28" i="4"/>
  <c r="G23" i="4"/>
  <c r="G27" i="4" s="1"/>
  <c r="G19" i="4"/>
  <c r="G10" i="4"/>
  <c r="M142" i="3"/>
  <c r="K142" i="3"/>
  <c r="I141" i="3"/>
  <c r="M141" i="3" s="1"/>
  <c r="G141" i="3"/>
  <c r="K141" i="3" s="1"/>
  <c r="M140" i="3"/>
  <c r="K140" i="3"/>
  <c r="M139" i="3"/>
  <c r="K139" i="3"/>
  <c r="M138" i="3"/>
  <c r="K138" i="3"/>
  <c r="K137" i="3"/>
  <c r="I137" i="3"/>
  <c r="G137" i="3"/>
  <c r="M137" i="3" s="1"/>
  <c r="M136" i="3"/>
  <c r="K136" i="3"/>
  <c r="M135" i="3"/>
  <c r="K135" i="3"/>
  <c r="M134" i="3"/>
  <c r="K134" i="3"/>
  <c r="M133" i="3"/>
  <c r="K133" i="3"/>
  <c r="M130" i="3"/>
  <c r="K130" i="3"/>
  <c r="I127" i="3"/>
  <c r="M126" i="3"/>
  <c r="K126" i="3"/>
  <c r="M124" i="3"/>
  <c r="K124" i="3"/>
  <c r="M123" i="3"/>
  <c r="K123" i="3"/>
  <c r="M122" i="3"/>
  <c r="K122" i="3"/>
  <c r="I122" i="3"/>
  <c r="G122" i="3"/>
  <c r="M121" i="3"/>
  <c r="K121" i="3"/>
  <c r="M120" i="3"/>
  <c r="K120" i="3"/>
  <c r="M119" i="3"/>
  <c r="K119" i="3"/>
  <c r="I117" i="3"/>
  <c r="M117" i="3" s="1"/>
  <c r="G117" i="3"/>
  <c r="G127" i="3" s="1"/>
  <c r="K127" i="3" s="1"/>
  <c r="M116" i="3"/>
  <c r="K116" i="3"/>
  <c r="M115" i="3"/>
  <c r="K115" i="3"/>
  <c r="M114" i="3"/>
  <c r="K114" i="3"/>
  <c r="M113" i="3"/>
  <c r="K113" i="3"/>
  <c r="M112" i="3"/>
  <c r="K112" i="3"/>
  <c r="M110" i="3"/>
  <c r="K110" i="3"/>
  <c r="I105" i="3"/>
  <c r="M105" i="3" s="1"/>
  <c r="G105" i="3"/>
  <c r="K105" i="3" s="1"/>
  <c r="M104" i="3"/>
  <c r="K104" i="3"/>
  <c r="M103" i="3"/>
  <c r="K103" i="3"/>
  <c r="I101" i="3"/>
  <c r="I108" i="3" s="1"/>
  <c r="G101" i="3"/>
  <c r="G108" i="3" s="1"/>
  <c r="K108" i="3" s="1"/>
  <c r="M100" i="3"/>
  <c r="K100" i="3"/>
  <c r="M99" i="3"/>
  <c r="K99" i="3"/>
  <c r="M98" i="3"/>
  <c r="K98" i="3"/>
  <c r="M97" i="3"/>
  <c r="K97" i="3"/>
  <c r="M95" i="3"/>
  <c r="K95" i="3"/>
  <c r="M92" i="3"/>
  <c r="K92" i="3"/>
  <c r="M91" i="3"/>
  <c r="K91" i="3"/>
  <c r="M90" i="3"/>
  <c r="K90" i="3"/>
  <c r="I89" i="3"/>
  <c r="M89" i="3" s="1"/>
  <c r="G89" i="3"/>
  <c r="G93" i="3" s="1"/>
  <c r="M88" i="3"/>
  <c r="K88" i="3"/>
  <c r="M87" i="3"/>
  <c r="K87" i="3"/>
  <c r="M86" i="3"/>
  <c r="K86" i="3"/>
  <c r="M84" i="3"/>
  <c r="K84" i="3"/>
  <c r="I84" i="3"/>
  <c r="I93" i="3" s="1"/>
  <c r="M93" i="3" s="1"/>
  <c r="G84" i="3"/>
  <c r="M83" i="3"/>
  <c r="K83" i="3"/>
  <c r="M82" i="3"/>
  <c r="K82" i="3"/>
  <c r="M81" i="3"/>
  <c r="K81" i="3"/>
  <c r="M80" i="3"/>
  <c r="K80" i="3"/>
  <c r="M79" i="3"/>
  <c r="K79" i="3"/>
  <c r="M77" i="3"/>
  <c r="K77" i="3"/>
  <c r="M75" i="3"/>
  <c r="K75" i="3"/>
  <c r="I75" i="3"/>
  <c r="G75" i="3"/>
  <c r="M74" i="3"/>
  <c r="K74" i="3"/>
  <c r="M73" i="3"/>
  <c r="K73" i="3"/>
  <c r="M72" i="3"/>
  <c r="K72" i="3"/>
  <c r="M71" i="3"/>
  <c r="K71" i="3"/>
  <c r="M70" i="3"/>
  <c r="K70" i="3"/>
  <c r="I68" i="3"/>
  <c r="G68" i="3"/>
  <c r="M67" i="3"/>
  <c r="K67" i="3"/>
  <c r="M65" i="3"/>
  <c r="K65" i="3"/>
  <c r="M64" i="3"/>
  <c r="K64" i="3"/>
  <c r="M63" i="3"/>
  <c r="K63" i="3"/>
  <c r="I63" i="3"/>
  <c r="G63" i="3"/>
  <c r="M62" i="3"/>
  <c r="K62" i="3"/>
  <c r="M61" i="3"/>
  <c r="K61" i="3"/>
  <c r="M60" i="3"/>
  <c r="K60" i="3"/>
  <c r="I58" i="3"/>
  <c r="M58" i="3" s="1"/>
  <c r="G58" i="3"/>
  <c r="K58" i="3" s="1"/>
  <c r="M57" i="3"/>
  <c r="K57" i="3"/>
  <c r="M56" i="3"/>
  <c r="K56" i="3"/>
  <c r="M55" i="3"/>
  <c r="K55" i="3"/>
  <c r="M54" i="3"/>
  <c r="K54" i="3"/>
  <c r="M53" i="3"/>
  <c r="K53" i="3"/>
  <c r="M51" i="3"/>
  <c r="K51" i="3"/>
  <c r="M49" i="3"/>
  <c r="K49" i="3"/>
  <c r="M48" i="3"/>
  <c r="K48" i="3"/>
  <c r="I47" i="3"/>
  <c r="M47" i="3" s="1"/>
  <c r="G47" i="3"/>
  <c r="K47" i="3" s="1"/>
  <c r="M46" i="3"/>
  <c r="K46" i="3"/>
  <c r="M42" i="3"/>
  <c r="K42" i="3"/>
  <c r="M41" i="3"/>
  <c r="K41" i="3"/>
  <c r="M40" i="3"/>
  <c r="K40" i="3"/>
  <c r="M39" i="3"/>
  <c r="K39" i="3"/>
  <c r="M35" i="3"/>
  <c r="K35" i="3"/>
  <c r="I34" i="3"/>
  <c r="M34" i="3" s="1"/>
  <c r="G34" i="3"/>
  <c r="K34" i="3" s="1"/>
  <c r="M33" i="3"/>
  <c r="K33" i="3"/>
  <c r="M32" i="3"/>
  <c r="K32" i="3"/>
  <c r="M31" i="3"/>
  <c r="K31" i="3"/>
  <c r="I29" i="3"/>
  <c r="G29" i="3"/>
  <c r="M29" i="3" s="1"/>
  <c r="M28" i="3"/>
  <c r="K28" i="3"/>
  <c r="M26" i="3"/>
  <c r="K26" i="3"/>
  <c r="M25" i="3"/>
  <c r="K25" i="3"/>
  <c r="I23" i="3"/>
  <c r="M23" i="3" s="1"/>
  <c r="G23" i="3"/>
  <c r="K23" i="3" s="1"/>
  <c r="M22" i="3"/>
  <c r="K22" i="3"/>
  <c r="M21" i="3"/>
  <c r="K21" i="3"/>
  <c r="I19" i="3"/>
  <c r="M19" i="3" s="1"/>
  <c r="G19" i="3"/>
  <c r="G36" i="3" s="1"/>
  <c r="M18" i="3"/>
  <c r="K18" i="3"/>
  <c r="M17" i="3"/>
  <c r="K17" i="3"/>
  <c r="M16" i="3"/>
  <c r="K16" i="3"/>
  <c r="M14" i="3"/>
  <c r="K14" i="3"/>
  <c r="I14" i="3"/>
  <c r="I36" i="3" s="1"/>
  <c r="G14" i="3"/>
  <c r="M13" i="3"/>
  <c r="K13" i="3"/>
  <c r="M11" i="3"/>
  <c r="K11" i="3"/>
  <c r="M10" i="3"/>
  <c r="K10" i="3"/>
  <c r="M8" i="3"/>
  <c r="K8" i="3"/>
  <c r="G25" i="8" l="1"/>
  <c r="I17" i="11"/>
  <c r="K17" i="11"/>
  <c r="K21" i="11"/>
  <c r="I21" i="11"/>
  <c r="B10" i="9"/>
  <c r="D9" i="9"/>
  <c r="D8" i="9"/>
  <c r="D7" i="9"/>
  <c r="D6" i="9"/>
  <c r="C10" i="9"/>
  <c r="D4" i="9"/>
  <c r="D3" i="9"/>
  <c r="K93" i="3"/>
  <c r="M127" i="3"/>
  <c r="M36" i="3"/>
  <c r="K36" i="3"/>
  <c r="G143" i="3"/>
  <c r="I143" i="3"/>
  <c r="M143" i="3" s="1"/>
  <c r="M108" i="3"/>
  <c r="K19" i="3"/>
  <c r="K68" i="3"/>
  <c r="K89" i="3"/>
  <c r="K101" i="3"/>
  <c r="M68" i="3"/>
  <c r="M101" i="3"/>
  <c r="K29" i="3"/>
  <c r="K117" i="3"/>
  <c r="D10" i="9" l="1"/>
  <c r="K143" i="3"/>
  <c r="G144" i="3"/>
  <c r="I144" i="3"/>
  <c r="G145" i="3" l="1"/>
  <c r="K144" i="3"/>
  <c r="I145" i="3"/>
  <c r="M145" i="3" s="1"/>
  <c r="M144" i="3"/>
  <c r="K145" i="3" l="1"/>
  <c r="E26" i="2" l="1"/>
  <c r="E27" i="2" s="1"/>
  <c r="E19" i="2"/>
  <c r="E15" i="2"/>
  <c r="E12" i="2"/>
  <c r="E16" i="2" s="1"/>
  <c r="E20" i="2" s="1"/>
  <c r="G132" i="1"/>
  <c r="G131" i="1"/>
  <c r="G130" i="1"/>
  <c r="G128" i="1"/>
  <c r="G124" i="1"/>
  <c r="G115" i="1"/>
  <c r="G111" i="1"/>
  <c r="G107" i="1"/>
  <c r="G99" i="1"/>
  <c r="G96" i="1"/>
  <c r="G92" i="1"/>
  <c r="G84" i="1"/>
  <c r="G80" i="1"/>
  <c r="G76" i="1"/>
  <c r="G68" i="1"/>
  <c r="G61" i="1"/>
  <c r="G57" i="1"/>
  <c r="G53" i="1"/>
  <c r="G43" i="1"/>
  <c r="G32" i="1"/>
  <c r="G30" i="1"/>
  <c r="G25" i="1"/>
  <c r="G20" i="1"/>
  <c r="G16" i="1"/>
  <c r="G12" i="1"/>
  <c r="I25" i="11"/>
  <c r="K25" i="11"/>
  <c r="E27" i="11"/>
  <c r="K27" i="11" s="1"/>
  <c r="I27" i="11" l="1"/>
  <c r="E28" i="11"/>
  <c r="K28" i="11" l="1"/>
  <c r="I28" i="11"/>
</calcChain>
</file>

<file path=xl/sharedStrings.xml><?xml version="1.0" encoding="utf-8"?>
<sst xmlns="http://schemas.openxmlformats.org/spreadsheetml/2006/main" count="479" uniqueCount="199">
  <si>
    <t>Sep '18 - Aug 19</t>
  </si>
  <si>
    <t>Ordinary Income/Expense</t>
  </si>
  <si>
    <t>Income</t>
  </si>
  <si>
    <t>43400 · Memberships</t>
  </si>
  <si>
    <t>44000 · Regionals</t>
  </si>
  <si>
    <t>44000-1 · Entry Fees- Individuals</t>
  </si>
  <si>
    <t>44000-2 · Entry Fees- Groups</t>
  </si>
  <si>
    <t>44000-3 · Fundratising</t>
  </si>
  <si>
    <t>Total 44000 · Regionals</t>
  </si>
  <si>
    <t>45000 · Provincials</t>
  </si>
  <si>
    <t>45000-1 · Entry Fees- Individuals</t>
  </si>
  <si>
    <t>45000-2 · Entry Fee- Groups</t>
  </si>
  <si>
    <t>Total 45000 · Provincials</t>
  </si>
  <si>
    <t>46000 · Nova Scotia Provincials</t>
  </si>
  <si>
    <t>46000-1 · Entry Fees - Individuals</t>
  </si>
  <si>
    <t>46000-2 · Entry Fees - Groups</t>
  </si>
  <si>
    <t>Total 46000 · Nova Scotia Provincials</t>
  </si>
  <si>
    <t>47000 · Nationals</t>
  </si>
  <si>
    <t>47000-1 · Entry Fees - Individuals</t>
  </si>
  <si>
    <t>47000-2 · Entry Fees - Groups</t>
  </si>
  <si>
    <t>47000-3 · Fundraising</t>
  </si>
  <si>
    <t>Total 47000 · Nationals</t>
  </si>
  <si>
    <t>48000 · World Trials</t>
  </si>
  <si>
    <t>48000-1 · Entry Fees - Individuals</t>
  </si>
  <si>
    <t>48000-2 · Entry Fees- Group</t>
  </si>
  <si>
    <t>48000 · World Trials - Other</t>
  </si>
  <si>
    <t>Total 48000 · World Trials</t>
  </si>
  <si>
    <t>49000 · Blast Off Clinic</t>
  </si>
  <si>
    <t>Total Income</t>
  </si>
  <si>
    <t>Expense</t>
  </si>
  <si>
    <t>61000 · Administrative Costs</t>
  </si>
  <si>
    <t>61000-1 · Insurance Expense</t>
  </si>
  <si>
    <t>61000-2 · Website</t>
  </si>
  <si>
    <t>61000-3 · Bank Service Charges</t>
  </si>
  <si>
    <t>61000-4 · BOD Meeting expenses</t>
  </si>
  <si>
    <t>61000-5 · WFNBTA Membership</t>
  </si>
  <si>
    <t>61000-6 · Sanctions</t>
  </si>
  <si>
    <t>61000-7 · World AGM</t>
  </si>
  <si>
    <t>61000 · Administrative Costs - Other</t>
  </si>
  <si>
    <t>Total 61000 · Administrative Costs</t>
  </si>
  <si>
    <t>62000 · Trailer Costs</t>
  </si>
  <si>
    <t>62500 · Judges Course</t>
  </si>
  <si>
    <t>63000 · Regional Costs</t>
  </si>
  <si>
    <t>63050 · Facility Rental</t>
  </si>
  <si>
    <t>63100 · Judges Costs</t>
  </si>
  <si>
    <t>63100-1 · Flights/ Mileage</t>
  </si>
  <si>
    <t>63100-2 · Judging Fees</t>
  </si>
  <si>
    <t>63100-3 · Hotels</t>
  </si>
  <si>
    <t>63100-4 · Meals</t>
  </si>
  <si>
    <t>Total 63100 · Judges Costs</t>
  </si>
  <si>
    <t>63200 · Awards</t>
  </si>
  <si>
    <t>63200-1 · Trophies/ Medals</t>
  </si>
  <si>
    <t>63200-2 · Sashes/ Tiara</t>
  </si>
  <si>
    <t>Total 63200 · Awards</t>
  </si>
  <si>
    <t>63300 · Announcer Fees</t>
  </si>
  <si>
    <t>63400 · Tabulation Costs</t>
  </si>
  <si>
    <t>63500 · Misc Costs</t>
  </si>
  <si>
    <t>Total 63000 · Regional Costs</t>
  </si>
  <si>
    <t>64000 · Blast Off Clinic Costs</t>
  </si>
  <si>
    <t>64000-1 · Guest Fees</t>
  </si>
  <si>
    <t>64000-2 · Travel</t>
  </si>
  <si>
    <t>64000-3 · Facility Rental</t>
  </si>
  <si>
    <t>64000-4 · Meals</t>
  </si>
  <si>
    <t>64000-5 · Hotel</t>
  </si>
  <si>
    <t>Total 64000 · Blast Off Clinic Costs</t>
  </si>
  <si>
    <t>65000 · Provincial Costs</t>
  </si>
  <si>
    <t>65050 · Facility Rental</t>
  </si>
  <si>
    <t>65100 · Judges Costs</t>
  </si>
  <si>
    <t>65100-1 · Flights / Mileage</t>
  </si>
  <si>
    <t>65100-2 · Judges Fees</t>
  </si>
  <si>
    <t>65100-3 · Hotels</t>
  </si>
  <si>
    <t>65100-4 · Meals</t>
  </si>
  <si>
    <t>Total 65100 · Judges Costs</t>
  </si>
  <si>
    <t>65200 · Award Costs</t>
  </si>
  <si>
    <t>65200-1 · Trophies/Medals</t>
  </si>
  <si>
    <t>65200-2 · Sahes/ Tiaras</t>
  </si>
  <si>
    <t>Total 65200 · Award Costs</t>
  </si>
  <si>
    <t>65300 · Decorations, Music etc.</t>
  </si>
  <si>
    <t>65500 · Tabulation Costs</t>
  </si>
  <si>
    <t>65000 · Provincial Costs - Other</t>
  </si>
  <si>
    <t>Total 65000 · Provincial Costs</t>
  </si>
  <si>
    <t>66000 · Nova Scotia Provincial Costs</t>
  </si>
  <si>
    <t>66050 · Facility Rental</t>
  </si>
  <si>
    <t>66100 · Judges Costs</t>
  </si>
  <si>
    <t>66100-1 · Flights / Mileage</t>
  </si>
  <si>
    <t>66100-2 · Judges Fee</t>
  </si>
  <si>
    <t>66100-3 · Hotels</t>
  </si>
  <si>
    <t>66100-4 · Meals</t>
  </si>
  <si>
    <t>Total 66100 · Judges Costs</t>
  </si>
  <si>
    <t>66200 · Award Costs</t>
  </si>
  <si>
    <t>66200-1 · Trophies / Medals</t>
  </si>
  <si>
    <t>66200-2 · Sashes /Tiaras</t>
  </si>
  <si>
    <t>Total 66200 · Award Costs</t>
  </si>
  <si>
    <t>66400 · Tabulation Costs</t>
  </si>
  <si>
    <t>66000 · Nova Scotia Provincial Costs - Other</t>
  </si>
  <si>
    <t>Total 66000 · Nova Scotia Provincial Costs</t>
  </si>
  <si>
    <t>67000 · National Costs</t>
  </si>
  <si>
    <t>67050 · Facility Rental</t>
  </si>
  <si>
    <t>67100 · Judging Costs</t>
  </si>
  <si>
    <t>67100-1 · Flights / Mileage</t>
  </si>
  <si>
    <t>67100-2 · Judges Fees</t>
  </si>
  <si>
    <t>67100-3 · Hotel</t>
  </si>
  <si>
    <t>67100-4 · Meals</t>
  </si>
  <si>
    <t>Total 67100 · Judging Costs</t>
  </si>
  <si>
    <t>67200 · Award Costs</t>
  </si>
  <si>
    <t>67200-1 · Trophies / Medals</t>
  </si>
  <si>
    <t>67200-2 · Sashes / Tiaras</t>
  </si>
  <si>
    <t>Total 67200 · Award Costs</t>
  </si>
  <si>
    <t>67300 · Announcer Fees</t>
  </si>
  <si>
    <t>67400 · Tabulation Costs</t>
  </si>
  <si>
    <t>67500 · Decorations</t>
  </si>
  <si>
    <t>Total 67000 · National Costs</t>
  </si>
  <si>
    <t>68000-1 · Grand Prix</t>
  </si>
  <si>
    <t>68000 · World Trials Costs</t>
  </si>
  <si>
    <t>68050 · Facility Rental</t>
  </si>
  <si>
    <t>68100 · Judges Cost</t>
  </si>
  <si>
    <t>68100-1 · Flights/Mileage</t>
  </si>
  <si>
    <t>68100-2 · Judges Fees</t>
  </si>
  <si>
    <t>68100-3 · Hotel</t>
  </si>
  <si>
    <t>68100-4 · Meals</t>
  </si>
  <si>
    <t>Total 68100 · Judges Cost</t>
  </si>
  <si>
    <t>68200 · Awards</t>
  </si>
  <si>
    <t>68300 · Annoucer Fees</t>
  </si>
  <si>
    <t>68400 · Tabulation Costs</t>
  </si>
  <si>
    <t>Total 68000 · World Trials Costs</t>
  </si>
  <si>
    <t>69000 · Miscellaneous Expense - PY</t>
  </si>
  <si>
    <t>Total Expense</t>
  </si>
  <si>
    <t>Net Ordinary Income</t>
  </si>
  <si>
    <t>Net Income</t>
  </si>
  <si>
    <t>Canadian National Baton Twirling Association</t>
  </si>
  <si>
    <t xml:space="preserve">Profit &amp; Loss Statement </t>
  </si>
  <si>
    <t>for the period of September 1, 2018 to August 31, 2019</t>
  </si>
  <si>
    <t>31 Aug 19</t>
  </si>
  <si>
    <t>ASSETS</t>
  </si>
  <si>
    <t>Current Assets</t>
  </si>
  <si>
    <t>Chequing/Savings</t>
  </si>
  <si>
    <t>Competition- TD Canada Trust</t>
  </si>
  <si>
    <t>General - TD Canada Trust</t>
  </si>
  <si>
    <t>VISA Trust - TD Canada Trust</t>
  </si>
  <si>
    <t>World - TD Canada Trust</t>
  </si>
  <si>
    <t>Total Chequing/Savings</t>
  </si>
  <si>
    <t>Accounts Receivable</t>
  </si>
  <si>
    <t>11000 · Accounts Receivable</t>
  </si>
  <si>
    <t>Total Accounts Receivable</t>
  </si>
  <si>
    <t>Total Current Assets</t>
  </si>
  <si>
    <t>Other Assets</t>
  </si>
  <si>
    <t>11100 · Computer and Software</t>
  </si>
  <si>
    <t>Total Other Assets</t>
  </si>
  <si>
    <t>TOTAL ASSETS</t>
  </si>
  <si>
    <t>LIABILITIES &amp; EQUITY</t>
  </si>
  <si>
    <t>Equity</t>
  </si>
  <si>
    <t>30000 · Opening Balance Equity</t>
  </si>
  <si>
    <t>32000 · Retained Earnings</t>
  </si>
  <si>
    <t>Total Equity</t>
  </si>
  <si>
    <t>TOTAL LIABILITIES &amp; EQUITY</t>
  </si>
  <si>
    <t>Balance Sheet</t>
  </si>
  <si>
    <t>as of August 31, 2019</t>
  </si>
  <si>
    <t>Budget</t>
  </si>
  <si>
    <t>$ Over Budget</t>
  </si>
  <si>
    <t>% of Budget</t>
  </si>
  <si>
    <t>44000 · Regionals - Other</t>
  </si>
  <si>
    <t>45000 · Provincials - Other</t>
  </si>
  <si>
    <t>47000 · Nationals - Other</t>
  </si>
  <si>
    <t>63100 · Judges Costs - Other</t>
  </si>
  <si>
    <t>63200 · Awards - Other</t>
  </si>
  <si>
    <t>63000 · Regional Costs - Other</t>
  </si>
  <si>
    <t>65100 · Judges Costs - Other</t>
  </si>
  <si>
    <t>65200 · Award Costs - Other</t>
  </si>
  <si>
    <t>67100 · Judging Costs - Other</t>
  </si>
  <si>
    <t>67200 · Award Costs - Other</t>
  </si>
  <si>
    <t>67000 · National Costs - Other</t>
  </si>
  <si>
    <t>68100 · Judges Cost - Other</t>
  </si>
  <si>
    <t>Profit &amp; Loss vs. Budget</t>
  </si>
  <si>
    <t>Profit &amp; Loss Statement  - Regionals</t>
  </si>
  <si>
    <t>Profit &amp; Loss Statement  -NS Provincials</t>
  </si>
  <si>
    <t>Net Loss</t>
  </si>
  <si>
    <t>Profit &amp; Loss Statement  -Ontario Provincials</t>
  </si>
  <si>
    <t>Profit &amp; Loss Statement  -Canadians</t>
  </si>
  <si>
    <t>Top Level Drivers</t>
  </si>
  <si>
    <t>Event</t>
  </si>
  <si>
    <t>Revenue</t>
  </si>
  <si>
    <t>Costs</t>
  </si>
  <si>
    <t>Profit/Loss</t>
  </si>
  <si>
    <t>Comments on Costs</t>
  </si>
  <si>
    <t>Membership</t>
  </si>
  <si>
    <t xml:space="preserve">Administrative costs: Insurance, Trailer, WFNBTA Membership, WFNBTA AGM, Judges Course </t>
  </si>
  <si>
    <t>Blast Off</t>
  </si>
  <si>
    <t>Regionals</t>
  </si>
  <si>
    <t>Nova Scotia Provincials</t>
  </si>
  <si>
    <t>Ontario Provincials</t>
  </si>
  <si>
    <t>Nationals</t>
  </si>
  <si>
    <t>World Trials /Grand Prix</t>
  </si>
  <si>
    <t>Underlying Net Loss</t>
  </si>
  <si>
    <t>Profit &amp; Loss Statement  -World Trials/Grand Prix</t>
  </si>
  <si>
    <t>$1000 deposit Facility paid in 2018</t>
  </si>
  <si>
    <t>31 Aug 18</t>
  </si>
  <si>
    <t>$ Change</t>
  </si>
  <si>
    <t>% Change</t>
  </si>
  <si>
    <t>Statement of Financial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</si>
</sst>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#,##0.0#%;\-#,##0.0#%"/>
    <numFmt numFmtId="165" formatCode="#,##0.00_ ;\-#,##0.00\ "/>
    <numFmt numFmtId="166" formatCode="_-&quot;$&quot;* #,##0_-;\-&quot;$&quot;* #,##0_-;_-&quot;$&quot;* &quot;-&quot;??_-;_-@_-"/>
    <numFmt numFmtId="167" formatCode="#,##0.000000000000_ ;\-#,##0.000000000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49" fontId="3" fillId="0" borderId="0" xfId="0" applyNumberFormat="1" applyFont="1"/>
    <xf numFmtId="39" fontId="0" fillId="0" borderId="0" xfId="0" applyNumberFormat="1"/>
    <xf numFmtId="39" fontId="4" fillId="0" borderId="0" xfId="0" applyNumberFormat="1" applyFont="1"/>
    <xf numFmtId="39" fontId="4" fillId="0" borderId="2" xfId="0" applyNumberFormat="1" applyFont="1" applyBorder="1"/>
    <xf numFmtId="39" fontId="4" fillId="0" borderId="0" xfId="0" applyNumberFormat="1" applyFont="1" applyBorder="1"/>
    <xf numFmtId="39" fontId="4" fillId="0" borderId="4" xfId="0" applyNumberFormat="1" applyFont="1" applyBorder="1"/>
    <xf numFmtId="39" fontId="3" fillId="0" borderId="5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39" fontId="4" fillId="0" borderId="3" xfId="0" applyNumberFormat="1" applyFont="1" applyBorder="1"/>
    <xf numFmtId="49" fontId="5" fillId="0" borderId="0" xfId="0" applyNumberFormat="1" applyFont="1"/>
    <xf numFmtId="49" fontId="0" fillId="0" borderId="0" xfId="0" applyNumberFormat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5" fillId="0" borderId="0" xfId="0" applyNumberFormat="1" applyFont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9" fontId="6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39" fontId="6" fillId="0" borderId="2" xfId="0" applyNumberFormat="1" applyFont="1" applyBorder="1"/>
    <xf numFmtId="164" fontId="6" fillId="0" borderId="2" xfId="0" applyNumberFormat="1" applyFont="1" applyBorder="1"/>
    <xf numFmtId="39" fontId="6" fillId="0" borderId="4" xfId="0" applyNumberFormat="1" applyFont="1" applyBorder="1"/>
    <xf numFmtId="164" fontId="6" fillId="0" borderId="4" xfId="0" applyNumberFormat="1" applyFont="1" applyBorder="1"/>
    <xf numFmtId="39" fontId="5" fillId="0" borderId="5" xfId="0" applyNumberFormat="1" applyFont="1" applyBorder="1"/>
    <xf numFmtId="164" fontId="5" fillId="0" borderId="5" xfId="0" applyNumberFormat="1" applyFont="1" applyBorder="1"/>
    <xf numFmtId="0" fontId="5" fillId="0" borderId="0" xfId="0" applyFont="1"/>
    <xf numFmtId="164" fontId="6" fillId="2" borderId="0" xfId="0" applyNumberFormat="1" applyFont="1" applyFill="1"/>
    <xf numFmtId="164" fontId="6" fillId="3" borderId="0" xfId="0" applyNumberFormat="1" applyFont="1" applyFill="1"/>
    <xf numFmtId="49" fontId="4" fillId="0" borderId="0" xfId="0" applyNumberFormat="1" applyFont="1"/>
    <xf numFmtId="39" fontId="4" fillId="0" borderId="5" xfId="0" applyNumberFormat="1" applyFont="1" applyBorder="1"/>
    <xf numFmtId="0" fontId="4" fillId="0" borderId="0" xfId="0" applyFont="1"/>
    <xf numFmtId="0" fontId="0" fillId="0" borderId="0" xfId="0" applyAlignment="1">
      <alignment horizontal="center"/>
    </xf>
    <xf numFmtId="166" fontId="7" fillId="0" borderId="0" xfId="1" applyNumberFormat="1" applyFont="1"/>
    <xf numFmtId="166" fontId="0" fillId="0" borderId="0" xfId="1" applyNumberFormat="1" applyFont="1"/>
    <xf numFmtId="166" fontId="2" fillId="0" borderId="0" xfId="1" applyNumberFormat="1" applyFon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5" fontId="0" fillId="0" borderId="0" xfId="0" applyNumberFormat="1"/>
    <xf numFmtId="44" fontId="0" fillId="0" borderId="0" xfId="0" applyNumberFormat="1"/>
    <xf numFmtId="166" fontId="1" fillId="0" borderId="0" xfId="1" applyNumberFormat="1" applyFont="1"/>
    <xf numFmtId="166" fontId="0" fillId="0" borderId="0" xfId="0" applyNumberFormat="1"/>
    <xf numFmtId="39" fontId="6" fillId="0" borderId="3" xfId="0" applyNumberFormat="1" applyFont="1" applyBorder="1"/>
    <xf numFmtId="164" fontId="6" fillId="0" borderId="3" xfId="0" applyNumberFormat="1" applyFont="1" applyBorder="1"/>
    <xf numFmtId="167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4</xdr:col>
          <xdr:colOff>91440</xdr:colOff>
          <xdr:row>4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4</xdr:col>
          <xdr:colOff>91440</xdr:colOff>
          <xdr:row>4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FEAE1-6251-4F93-BAC5-6ED05033E185}">
  <dimension ref="A1:O29"/>
  <sheetViews>
    <sheetView tabSelected="1" topLeftCell="A2" workbookViewId="0">
      <selection activeCell="G16" sqref="G16"/>
    </sheetView>
  </sheetViews>
  <sheetFormatPr defaultRowHeight="14.4" x14ac:dyDescent="0.3"/>
  <cols>
    <col min="1" max="3" width="3" style="30" customWidth="1"/>
    <col min="4" max="4" width="33.109375" style="30" customWidth="1"/>
    <col min="5" max="5" width="7.5546875" bestFit="1" customWidth="1"/>
    <col min="6" max="6" width="2.33203125" customWidth="1"/>
    <col min="7" max="7" width="7.5546875" bestFit="1" customWidth="1"/>
    <col min="8" max="8" width="2.33203125" customWidth="1"/>
    <col min="9" max="9" width="7.44140625" bestFit="1" customWidth="1"/>
    <col min="10" max="10" width="2.33203125" customWidth="1"/>
    <col min="11" max="11" width="8.44140625" bestFit="1" customWidth="1"/>
    <col min="13" max="13" width="17.88671875" bestFit="1" customWidth="1"/>
    <col min="15" max="15" width="9.44140625" bestFit="1" customWidth="1"/>
  </cols>
  <sheetData>
    <row r="1" spans="1:15" x14ac:dyDescent="0.3">
      <c r="A1" s="49" t="s">
        <v>129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5" x14ac:dyDescent="0.3">
      <c r="A2" s="49" t="s">
        <v>198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5" x14ac:dyDescent="0.3">
      <c r="A3" s="49" t="s">
        <v>156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5" ht="15" thickBot="1" x14ac:dyDescent="0.35">
      <c r="A4" s="15"/>
      <c r="B4" s="15"/>
      <c r="C4" s="15"/>
      <c r="D4" s="15"/>
      <c r="E4" s="16"/>
      <c r="F4" s="17"/>
      <c r="G4" s="16"/>
      <c r="H4" s="17"/>
      <c r="I4" s="16"/>
      <c r="J4" s="17"/>
      <c r="K4" s="16"/>
    </row>
    <row r="5" spans="1:15" s="36" customFormat="1" ht="15.6" thickTop="1" thickBot="1" x14ac:dyDescent="0.35">
      <c r="A5" s="18"/>
      <c r="B5" s="18"/>
      <c r="C5" s="18"/>
      <c r="D5" s="18"/>
      <c r="E5" s="19" t="s">
        <v>132</v>
      </c>
      <c r="F5" s="20"/>
      <c r="G5" s="19" t="s">
        <v>195</v>
      </c>
      <c r="H5" s="20"/>
      <c r="I5" s="19" t="s">
        <v>196</v>
      </c>
      <c r="J5" s="20"/>
      <c r="K5" s="19" t="s">
        <v>197</v>
      </c>
    </row>
    <row r="6" spans="1:15" ht="15" thickTop="1" x14ac:dyDescent="0.3">
      <c r="A6" s="15" t="s">
        <v>133</v>
      </c>
      <c r="B6" s="15"/>
      <c r="C6" s="15"/>
      <c r="D6" s="15"/>
      <c r="E6" s="21"/>
      <c r="F6" s="22"/>
      <c r="G6" s="21"/>
      <c r="H6" s="22"/>
      <c r="I6" s="21"/>
      <c r="J6" s="22"/>
      <c r="K6" s="23"/>
    </row>
    <row r="7" spans="1:15" x14ac:dyDescent="0.3">
      <c r="A7" s="15"/>
      <c r="B7" s="15" t="s">
        <v>134</v>
      </c>
      <c r="C7" s="15"/>
      <c r="D7" s="15"/>
      <c r="E7" s="21"/>
      <c r="F7" s="22"/>
      <c r="G7" s="21"/>
      <c r="H7" s="22"/>
      <c r="I7" s="21"/>
      <c r="J7" s="22"/>
      <c r="K7" s="23"/>
    </row>
    <row r="8" spans="1:15" x14ac:dyDescent="0.3">
      <c r="A8" s="15"/>
      <c r="B8" s="15"/>
      <c r="C8" s="15" t="s">
        <v>135</v>
      </c>
      <c r="D8" s="15"/>
      <c r="E8" s="21"/>
      <c r="F8" s="22"/>
      <c r="G8" s="21"/>
      <c r="H8" s="22"/>
      <c r="I8" s="21"/>
      <c r="J8" s="22"/>
      <c r="K8" s="23"/>
    </row>
    <row r="9" spans="1:15" x14ac:dyDescent="0.3">
      <c r="A9" s="15"/>
      <c r="B9" s="15"/>
      <c r="C9" s="15"/>
      <c r="D9" s="15" t="s">
        <v>136</v>
      </c>
      <c r="E9" s="21">
        <v>11120.43</v>
      </c>
      <c r="F9" s="22"/>
      <c r="G9" s="21">
        <v>15304.19</v>
      </c>
      <c r="H9" s="22"/>
      <c r="I9" s="21">
        <f>ROUND((E9-G9),5)</f>
        <v>-4183.76</v>
      </c>
      <c r="J9" s="22"/>
      <c r="K9" s="23">
        <f>ROUND(IF(E9=0, IF(G9=0, 0, SIGN(-G9)), IF(G9=0, SIGN(E9), (E9-G9)/ABS(G9))),5)</f>
        <v>-0.27337</v>
      </c>
    </row>
    <row r="10" spans="1:15" x14ac:dyDescent="0.3">
      <c r="A10" s="15"/>
      <c r="B10" s="15"/>
      <c r="C10" s="15"/>
      <c r="D10" s="15" t="s">
        <v>137</v>
      </c>
      <c r="E10" s="21">
        <v>4876.47</v>
      </c>
      <c r="F10" s="22"/>
      <c r="G10" s="21">
        <v>6728.46</v>
      </c>
      <c r="H10" s="22"/>
      <c r="I10" s="21">
        <f>ROUND((E10-G10),5)</f>
        <v>-1851.99</v>
      </c>
      <c r="J10" s="22"/>
      <c r="K10" s="23">
        <f>ROUND(IF(E10=0, IF(G10=0, 0, SIGN(-G10)), IF(G10=0, SIGN(E10), (E10-G10)/ABS(G10))),5)</f>
        <v>-0.27524999999999999</v>
      </c>
    </row>
    <row r="11" spans="1:15" x14ac:dyDescent="0.3">
      <c r="A11" s="15"/>
      <c r="B11" s="15"/>
      <c r="C11" s="15"/>
      <c r="D11" s="15" t="s">
        <v>138</v>
      </c>
      <c r="E11" s="21">
        <v>3026.51</v>
      </c>
      <c r="F11" s="22"/>
      <c r="G11" s="21">
        <v>3000</v>
      </c>
      <c r="H11" s="22"/>
      <c r="I11" s="21">
        <f>ROUND((E11-G11),5)</f>
        <v>26.51</v>
      </c>
      <c r="J11" s="22"/>
      <c r="K11" s="23">
        <f>ROUND(IF(E11=0, IF(G11=0, 0, SIGN(-G11)), IF(G11=0, SIGN(E11), (E11-G11)/ABS(G11))),5)</f>
        <v>8.8400000000000006E-3</v>
      </c>
    </row>
    <row r="12" spans="1:15" ht="15" thickBot="1" x14ac:dyDescent="0.35">
      <c r="A12" s="15"/>
      <c r="B12" s="15"/>
      <c r="C12" s="15"/>
      <c r="D12" s="15" t="s">
        <v>139</v>
      </c>
      <c r="E12" s="24">
        <v>9460.65</v>
      </c>
      <c r="F12" s="22"/>
      <c r="G12" s="24">
        <v>230.36</v>
      </c>
      <c r="H12" s="22"/>
      <c r="I12" s="24">
        <f>ROUND((E12-G12),5)</f>
        <v>9230.2900000000009</v>
      </c>
      <c r="J12" s="22"/>
      <c r="K12" s="25">
        <f>ROUND(IF(E12=0, IF(G12=0, 0, SIGN(-G12)), IF(G12=0, SIGN(E12), (E12-G12)/ABS(G12))),5)</f>
        <v>40.068980000000003</v>
      </c>
    </row>
    <row r="13" spans="1:15" x14ac:dyDescent="0.3">
      <c r="A13" s="15"/>
      <c r="B13" s="15"/>
      <c r="C13" s="15" t="s">
        <v>140</v>
      </c>
      <c r="D13" s="15"/>
      <c r="E13" s="21">
        <f>ROUND(SUM(E8:E12),5)</f>
        <v>28484.06</v>
      </c>
      <c r="F13" s="22"/>
      <c r="G13" s="21">
        <f>ROUND(SUM(G8:G12),5)</f>
        <v>25263.01</v>
      </c>
      <c r="H13" s="22"/>
      <c r="I13" s="21">
        <f>ROUND((E13-G13),5)</f>
        <v>3221.05</v>
      </c>
      <c r="J13" s="22"/>
      <c r="K13" s="23">
        <f>ROUND(IF(E13=0, IF(G13=0, 0, SIGN(-G13)), IF(G13=0, SIGN(E13), (E13-G13)/ABS(G13))),5)</f>
        <v>0.1275</v>
      </c>
    </row>
    <row r="14" spans="1:15" x14ac:dyDescent="0.3">
      <c r="A14" s="15"/>
      <c r="B14" s="15"/>
      <c r="C14" s="15" t="s">
        <v>141</v>
      </c>
      <c r="D14" s="15"/>
      <c r="E14" s="21"/>
      <c r="F14" s="22"/>
      <c r="G14" s="21"/>
      <c r="H14" s="22"/>
      <c r="I14" s="21"/>
      <c r="J14" s="22"/>
      <c r="K14" s="23"/>
    </row>
    <row r="15" spans="1:15" ht="15" thickBot="1" x14ac:dyDescent="0.35">
      <c r="A15" s="15"/>
      <c r="B15" s="15"/>
      <c r="C15" s="15"/>
      <c r="D15" s="15" t="s">
        <v>142</v>
      </c>
      <c r="E15" s="21">
        <v>-5800</v>
      </c>
      <c r="F15" s="22"/>
      <c r="G15" s="21">
        <v>0</v>
      </c>
      <c r="H15" s="22"/>
      <c r="I15" s="21">
        <f>ROUND((E15-G15),5)</f>
        <v>-5800</v>
      </c>
      <c r="J15" s="22"/>
      <c r="K15" s="23">
        <f>ROUND(IF(E15=0, IF(G15=0, 0, SIGN(-G15)), IF(G15=0, SIGN(E15), (E15-G15)/ABS(G15))),5)</f>
        <v>-1</v>
      </c>
    </row>
    <row r="16" spans="1:15" ht="15" thickBot="1" x14ac:dyDescent="0.35">
      <c r="A16" s="15"/>
      <c r="B16" s="15"/>
      <c r="C16" s="15" t="s">
        <v>143</v>
      </c>
      <c r="D16" s="15"/>
      <c r="E16" s="46">
        <f>ROUND(SUM(E14:E15),5)</f>
        <v>-5800</v>
      </c>
      <c r="F16" s="22"/>
      <c r="G16" s="46">
        <f>ROUND(SUM(G14:G15),5)</f>
        <v>0</v>
      </c>
      <c r="H16" s="22"/>
      <c r="I16" s="46">
        <f>ROUND((E16-G16),5)</f>
        <v>-5800</v>
      </c>
      <c r="J16" s="22"/>
      <c r="K16" s="47">
        <f>ROUND(IF(E16=0, IF(G16=0, 0, SIGN(-G16)), IF(G16=0, SIGN(E16), (E16-G16)/ABS(G16))),5)</f>
        <v>-1</v>
      </c>
      <c r="O16" s="42"/>
    </row>
    <row r="17" spans="1:13" x14ac:dyDescent="0.3">
      <c r="A17" s="15"/>
      <c r="B17" s="15" t="s">
        <v>144</v>
      </c>
      <c r="C17" s="15"/>
      <c r="D17" s="15"/>
      <c r="E17" s="21">
        <f>ROUND(E7+E13+E16,5)</f>
        <v>22684.06</v>
      </c>
      <c r="F17" s="22"/>
      <c r="G17" s="21">
        <f>ROUND(G7+G13+G16,5)</f>
        <v>25263.01</v>
      </c>
      <c r="H17" s="22"/>
      <c r="I17" s="21">
        <f>ROUND((E17-G17),5)</f>
        <v>-2578.9499999999998</v>
      </c>
      <c r="J17" s="22"/>
      <c r="K17" s="23">
        <f>ROUND(IF(E17=0, IF(G17=0, 0, SIGN(-G17)), IF(G17=0, SIGN(E17), (E17-G17)/ABS(G17))),5)</f>
        <v>-0.10208</v>
      </c>
    </row>
    <row r="18" spans="1:13" x14ac:dyDescent="0.3">
      <c r="A18" s="15"/>
      <c r="B18" s="15" t="s">
        <v>145</v>
      </c>
      <c r="C18" s="15"/>
      <c r="D18" s="15"/>
      <c r="E18" s="21"/>
      <c r="F18" s="22"/>
      <c r="G18" s="21"/>
      <c r="H18" s="22"/>
      <c r="I18" s="21"/>
      <c r="J18" s="22"/>
      <c r="K18" s="23"/>
    </row>
    <row r="19" spans="1:13" ht="15" thickBot="1" x14ac:dyDescent="0.35">
      <c r="A19" s="15"/>
      <c r="B19" s="15"/>
      <c r="C19" s="15" t="s">
        <v>146</v>
      </c>
      <c r="D19" s="15"/>
      <c r="E19" s="21">
        <v>1366.6</v>
      </c>
      <c r="F19" s="22"/>
      <c r="G19" s="21">
        <v>0</v>
      </c>
      <c r="H19" s="22"/>
      <c r="I19" s="21">
        <f>ROUND((E19-G19),5)</f>
        <v>1366.6</v>
      </c>
      <c r="J19" s="22"/>
      <c r="K19" s="23">
        <f>ROUND(IF(E19=0, IF(G19=0, 0, SIGN(-G19)), IF(G19=0, SIGN(E19), (E19-G19)/ABS(G19))),5)</f>
        <v>1</v>
      </c>
    </row>
    <row r="20" spans="1:13" ht="15" thickBot="1" x14ac:dyDescent="0.35">
      <c r="A20" s="15"/>
      <c r="B20" s="15" t="s">
        <v>147</v>
      </c>
      <c r="C20" s="15"/>
      <c r="D20" s="15"/>
      <c r="E20" s="26">
        <f>ROUND(SUM(E18:E19),5)</f>
        <v>1366.6</v>
      </c>
      <c r="F20" s="22"/>
      <c r="G20" s="26">
        <f>ROUND(SUM(G18:G19),5)</f>
        <v>0</v>
      </c>
      <c r="H20" s="22"/>
      <c r="I20" s="26">
        <f>ROUND((E20-G20),5)</f>
        <v>1366.6</v>
      </c>
      <c r="J20" s="22"/>
      <c r="K20" s="27">
        <f>ROUND(IF(E20=0, IF(G20=0, 0, SIGN(-G20)), IF(G20=0, SIGN(E20), (E20-G20)/ABS(G20))),5)</f>
        <v>1</v>
      </c>
      <c r="M20" s="48"/>
    </row>
    <row r="21" spans="1:13" s="30" customFormat="1" ht="10.8" thickBot="1" x14ac:dyDescent="0.25">
      <c r="A21" s="15" t="s">
        <v>148</v>
      </c>
      <c r="B21" s="15"/>
      <c r="C21" s="15"/>
      <c r="D21" s="15"/>
      <c r="E21" s="28">
        <f>ROUND(E6+E17+E20,5)</f>
        <v>24050.66</v>
      </c>
      <c r="F21" s="15"/>
      <c r="G21" s="28">
        <f>ROUND(G6+G17+G20,5)</f>
        <v>25263.01</v>
      </c>
      <c r="H21" s="15"/>
      <c r="I21" s="28">
        <f>ROUND((E21-G21),5)</f>
        <v>-1212.3499999999999</v>
      </c>
      <c r="J21" s="15"/>
      <c r="K21" s="29">
        <f>ROUND(IF(E21=0, IF(G21=0, 0, SIGN(-G21)), IF(G21=0, SIGN(E21), (E21-G21)/ABS(G21))),5)</f>
        <v>-4.7989999999999998E-2</v>
      </c>
    </row>
    <row r="22" spans="1:13" ht="15" thickTop="1" x14ac:dyDescent="0.3">
      <c r="A22" s="15" t="s">
        <v>149</v>
      </c>
      <c r="B22" s="15"/>
      <c r="C22" s="15"/>
      <c r="D22" s="15"/>
      <c r="E22" s="21"/>
      <c r="F22" s="22"/>
      <c r="G22" s="21"/>
      <c r="H22" s="22"/>
      <c r="I22" s="21"/>
      <c r="J22" s="22"/>
      <c r="K22" s="23"/>
    </row>
    <row r="23" spans="1:13" x14ac:dyDescent="0.3">
      <c r="A23" s="15"/>
      <c r="B23" s="15" t="s">
        <v>150</v>
      </c>
      <c r="C23" s="15"/>
      <c r="D23" s="15"/>
      <c r="E23" s="21"/>
      <c r="F23" s="22"/>
      <c r="G23" s="21"/>
      <c r="H23" s="22"/>
      <c r="I23" s="21"/>
      <c r="J23" s="22"/>
      <c r="K23" s="23"/>
    </row>
    <row r="24" spans="1:13" x14ac:dyDescent="0.3">
      <c r="A24" s="15"/>
      <c r="B24" s="15"/>
      <c r="C24" s="15" t="s">
        <v>151</v>
      </c>
      <c r="D24" s="15"/>
      <c r="E24" s="21">
        <f>G27</f>
        <v>25263.01</v>
      </c>
      <c r="F24" s="22"/>
      <c r="G24" s="21">
        <v>13656.740000000005</v>
      </c>
      <c r="H24" s="22"/>
      <c r="I24" s="21">
        <f>ROUND((E24-G24),5)</f>
        <v>11606.27</v>
      </c>
      <c r="J24" s="22"/>
      <c r="K24" s="23">
        <f>ROUND(IF(E24=0, IF(G24=0, 0, SIGN(-G24)), IF(G24=0, SIGN(E24), (E24-G24)/ABS(G24))),5)</f>
        <v>0.84985999999999995</v>
      </c>
    </row>
    <row r="25" spans="1:13" x14ac:dyDescent="0.3">
      <c r="A25" s="15"/>
      <c r="B25" s="15"/>
      <c r="C25" s="15" t="s">
        <v>152</v>
      </c>
      <c r="D25" s="15"/>
      <c r="E25" s="21">
        <v>-221.63</v>
      </c>
      <c r="F25" s="22"/>
      <c r="G25" s="21">
        <v>18696.059999999994</v>
      </c>
      <c r="H25" s="22"/>
      <c r="I25" s="21">
        <f>ROUND((E25-G25),5)</f>
        <v>-18917.689999999999</v>
      </c>
      <c r="J25" s="22"/>
      <c r="K25" s="23">
        <f>ROUND(IF(E25=0, IF(G25=0, 0, SIGN(-G25)), IF(G25=0, SIGN(E25), (E25-G25)/ABS(G25))),5)</f>
        <v>-1.0118499999999999</v>
      </c>
    </row>
    <row r="26" spans="1:13" ht="15" thickBot="1" x14ac:dyDescent="0.35">
      <c r="A26" s="15"/>
      <c r="B26" s="15"/>
      <c r="C26" s="15" t="s">
        <v>128</v>
      </c>
      <c r="D26" s="15"/>
      <c r="E26" s="21">
        <v>-990.72</v>
      </c>
      <c r="F26" s="22"/>
      <c r="G26" s="21">
        <v>-7089.79</v>
      </c>
      <c r="H26" s="22"/>
      <c r="I26" s="21">
        <f>ROUND((E26-G26),5)</f>
        <v>6099.07</v>
      </c>
      <c r="J26" s="22"/>
      <c r="K26" s="23">
        <f>ROUND(IF(E26=0, IF(G26=0, 0, SIGN(-G26)), IF(G26=0, SIGN(E26), (E26-G26)/ABS(G26))),5)</f>
        <v>0.86026000000000002</v>
      </c>
    </row>
    <row r="27" spans="1:13" ht="15" thickBot="1" x14ac:dyDescent="0.35">
      <c r="A27" s="15"/>
      <c r="B27" s="15" t="s">
        <v>153</v>
      </c>
      <c r="C27" s="15"/>
      <c r="D27" s="15"/>
      <c r="E27" s="26">
        <f>ROUND(SUM(E23:E26),5)</f>
        <v>24050.66</v>
      </c>
      <c r="F27" s="22"/>
      <c r="G27" s="26">
        <f>ROUND(SUM(G23:G26),5)</f>
        <v>25263.01</v>
      </c>
      <c r="H27" s="22"/>
      <c r="I27" s="26">
        <f>ROUND((E27-G27),5)</f>
        <v>-1212.3499999999999</v>
      </c>
      <c r="J27" s="22"/>
      <c r="K27" s="27">
        <f>ROUND(IF(E27=0, IF(G27=0, 0, SIGN(-G27)), IF(G27=0, SIGN(E27), (E27-G27)/ABS(G27))),5)</f>
        <v>-4.7989999999999998E-2</v>
      </c>
    </row>
    <row r="28" spans="1:13" s="30" customFormat="1" ht="10.8" thickBot="1" x14ac:dyDescent="0.25">
      <c r="A28" s="15" t="s">
        <v>154</v>
      </c>
      <c r="B28" s="15"/>
      <c r="C28" s="15"/>
      <c r="D28" s="15"/>
      <c r="E28" s="28">
        <f>ROUND(E22+E27,5)</f>
        <v>24050.66</v>
      </c>
      <c r="F28" s="15"/>
      <c r="G28" s="28">
        <f>ROUND(G22+G27,5)</f>
        <v>25263.01</v>
      </c>
      <c r="H28" s="15"/>
      <c r="I28" s="28">
        <f>ROUND((E28-G28),5)</f>
        <v>-1212.3499999999999</v>
      </c>
      <c r="J28" s="15"/>
      <c r="K28" s="29">
        <f>ROUND(IF(E28=0, IF(G28=0, 0, SIGN(-G28)), IF(G28=0, SIGN(E28), (E28-G28)/ABS(G28))),5)</f>
        <v>-4.7989999999999998E-2</v>
      </c>
    </row>
    <row r="29" spans="1:13" ht="15" thickTop="1" x14ac:dyDescent="0.3"/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103E-C7DF-4CF6-BA3C-D2E1537D6E31}">
  <dimension ref="A1:G26"/>
  <sheetViews>
    <sheetView workbookViewId="0">
      <selection activeCell="A9" sqref="A9:XFD9"/>
    </sheetView>
  </sheetViews>
  <sheetFormatPr defaultRowHeight="14.4" x14ac:dyDescent="0.3"/>
  <cols>
    <col min="6" max="6" width="19" customWidth="1"/>
  </cols>
  <sheetData>
    <row r="1" spans="1:7" x14ac:dyDescent="0.3">
      <c r="A1" s="50" t="s">
        <v>129</v>
      </c>
      <c r="B1" s="50"/>
      <c r="C1" s="50"/>
      <c r="D1" s="50"/>
      <c r="E1" s="50"/>
      <c r="F1" s="50"/>
      <c r="G1" s="50"/>
    </row>
    <row r="2" spans="1:7" x14ac:dyDescent="0.3">
      <c r="A2" s="50" t="s">
        <v>193</v>
      </c>
      <c r="B2" s="50"/>
      <c r="C2" s="50"/>
      <c r="D2" s="50"/>
      <c r="E2" s="50"/>
      <c r="F2" s="50"/>
      <c r="G2" s="50"/>
    </row>
    <row r="3" spans="1:7" x14ac:dyDescent="0.3">
      <c r="A3" s="50" t="s">
        <v>131</v>
      </c>
      <c r="B3" s="50"/>
      <c r="C3" s="50"/>
      <c r="D3" s="50"/>
      <c r="E3" s="50"/>
      <c r="F3" s="50"/>
      <c r="G3" s="50"/>
    </row>
    <row r="5" spans="1:7" x14ac:dyDescent="0.3">
      <c r="A5" s="1"/>
      <c r="B5" s="1"/>
      <c r="C5" s="1" t="s">
        <v>2</v>
      </c>
      <c r="D5" s="1"/>
      <c r="E5" s="1"/>
      <c r="F5" s="1"/>
      <c r="G5" s="3"/>
    </row>
    <row r="6" spans="1:7" x14ac:dyDescent="0.3">
      <c r="A6" s="1"/>
      <c r="B6" s="1"/>
      <c r="C6" s="1"/>
      <c r="D6" s="1" t="s">
        <v>22</v>
      </c>
      <c r="E6" s="1"/>
      <c r="F6" s="1"/>
      <c r="G6" s="3"/>
    </row>
    <row r="7" spans="1:7" x14ac:dyDescent="0.3">
      <c r="A7" s="1"/>
      <c r="B7" s="1"/>
      <c r="C7" s="1"/>
      <c r="D7" s="1"/>
      <c r="E7" s="1" t="s">
        <v>23</v>
      </c>
      <c r="F7" s="1"/>
      <c r="G7" s="3">
        <v>4300</v>
      </c>
    </row>
    <row r="8" spans="1:7" x14ac:dyDescent="0.3">
      <c r="A8" s="1"/>
      <c r="B8" s="1"/>
      <c r="C8" s="1"/>
      <c r="D8" s="1"/>
      <c r="E8" s="1" t="s">
        <v>24</v>
      </c>
      <c r="F8" s="1"/>
      <c r="G8" s="3">
        <v>30</v>
      </c>
    </row>
    <row r="9" spans="1:7" x14ac:dyDescent="0.3">
      <c r="A9" s="1"/>
      <c r="B9" s="1"/>
      <c r="C9" s="1"/>
      <c r="D9" s="1" t="s">
        <v>26</v>
      </c>
      <c r="E9" s="1"/>
      <c r="F9" s="1"/>
      <c r="G9" s="3">
        <f>ROUND(SUM(G6:G8),5)</f>
        <v>4330</v>
      </c>
    </row>
    <row r="11" spans="1:7" x14ac:dyDescent="0.3">
      <c r="A11" s="1"/>
      <c r="B11" s="1"/>
      <c r="C11" s="1" t="s">
        <v>29</v>
      </c>
      <c r="D11" s="1"/>
      <c r="E11" s="1"/>
      <c r="F11" s="1"/>
      <c r="G11" s="3"/>
    </row>
    <row r="12" spans="1:7" x14ac:dyDescent="0.3">
      <c r="A12" s="1"/>
      <c r="B12" s="1"/>
      <c r="C12" s="1"/>
      <c r="D12" s="1" t="s">
        <v>113</v>
      </c>
      <c r="E12" s="1"/>
      <c r="F12" s="1"/>
      <c r="G12" s="3"/>
    </row>
    <row r="13" spans="1:7" x14ac:dyDescent="0.3">
      <c r="A13" s="1"/>
      <c r="B13" s="1"/>
      <c r="C13" s="1"/>
      <c r="D13" s="1"/>
      <c r="E13" s="1" t="s">
        <v>114</v>
      </c>
      <c r="F13" s="1"/>
      <c r="G13" s="3">
        <v>409.75</v>
      </c>
    </row>
    <row r="14" spans="1:7" x14ac:dyDescent="0.3">
      <c r="A14" s="1"/>
      <c r="B14" s="1"/>
      <c r="C14" s="1"/>
      <c r="D14" s="1"/>
      <c r="E14" s="1" t="s">
        <v>115</v>
      </c>
      <c r="F14" s="1"/>
      <c r="G14" s="3"/>
    </row>
    <row r="15" spans="1:7" x14ac:dyDescent="0.3">
      <c r="A15" s="1"/>
      <c r="B15" s="1"/>
      <c r="C15" s="1"/>
      <c r="D15" s="1"/>
      <c r="E15" s="1"/>
      <c r="F15" s="1" t="s">
        <v>116</v>
      </c>
      <c r="G15" s="3">
        <v>865.86</v>
      </c>
    </row>
    <row r="16" spans="1:7" x14ac:dyDescent="0.3">
      <c r="A16" s="1"/>
      <c r="B16" s="1"/>
      <c r="C16" s="1"/>
      <c r="D16" s="1"/>
      <c r="E16" s="1"/>
      <c r="F16" s="1" t="s">
        <v>117</v>
      </c>
      <c r="G16" s="3">
        <v>1120</v>
      </c>
    </row>
    <row r="17" spans="1:7" x14ac:dyDescent="0.3">
      <c r="A17" s="1"/>
      <c r="B17" s="1"/>
      <c r="C17" s="1"/>
      <c r="D17" s="1"/>
      <c r="E17" s="1"/>
      <c r="F17" s="1" t="s">
        <v>118</v>
      </c>
      <c r="G17" s="3">
        <v>475.62</v>
      </c>
    </row>
    <row r="18" spans="1:7" ht="15" thickBot="1" x14ac:dyDescent="0.35">
      <c r="A18" s="1"/>
      <c r="B18" s="1"/>
      <c r="C18" s="1"/>
      <c r="D18" s="1"/>
      <c r="E18" s="1"/>
      <c r="F18" s="1" t="s">
        <v>119</v>
      </c>
      <c r="G18" s="4">
        <v>619.28</v>
      </c>
    </row>
    <row r="19" spans="1:7" x14ac:dyDescent="0.3">
      <c r="A19" s="1"/>
      <c r="B19" s="1"/>
      <c r="C19" s="1"/>
      <c r="D19" s="1"/>
      <c r="E19" s="1" t="s">
        <v>120</v>
      </c>
      <c r="F19" s="1"/>
      <c r="G19" s="3">
        <f>ROUND(SUM(G14:G18),5)</f>
        <v>3080.76</v>
      </c>
    </row>
    <row r="20" spans="1:7" x14ac:dyDescent="0.3">
      <c r="A20" s="1"/>
      <c r="B20" s="1"/>
      <c r="C20" s="1"/>
      <c r="D20" s="1"/>
      <c r="E20" s="1" t="s">
        <v>121</v>
      </c>
      <c r="F20" s="1"/>
      <c r="G20" s="3">
        <v>255.09</v>
      </c>
    </row>
    <row r="21" spans="1:7" x14ac:dyDescent="0.3">
      <c r="A21" s="1"/>
      <c r="B21" s="1"/>
      <c r="C21" s="1"/>
      <c r="D21" s="1"/>
      <c r="E21" s="1" t="s">
        <v>122</v>
      </c>
      <c r="F21" s="1"/>
      <c r="G21" s="3">
        <v>75</v>
      </c>
    </row>
    <row r="22" spans="1:7" ht="15" thickBot="1" x14ac:dyDescent="0.35">
      <c r="A22" s="1"/>
      <c r="B22" s="1"/>
      <c r="C22" s="1"/>
      <c r="D22" s="1"/>
      <c r="E22" s="1" t="s">
        <v>123</v>
      </c>
      <c r="F22" s="1"/>
      <c r="G22" s="4">
        <v>359.93</v>
      </c>
    </row>
    <row r="23" spans="1:7" x14ac:dyDescent="0.3">
      <c r="A23" s="1"/>
      <c r="B23" s="1"/>
      <c r="C23" s="1"/>
      <c r="D23" s="1" t="s">
        <v>124</v>
      </c>
      <c r="E23" s="1"/>
      <c r="F23" s="1"/>
      <c r="G23" s="3">
        <f>ROUND(SUM(G12:G13)+SUM(G19:G22),5)</f>
        <v>4180.53</v>
      </c>
    </row>
    <row r="24" spans="1:7" ht="15" thickBot="1" x14ac:dyDescent="0.35">
      <c r="A24" s="1"/>
      <c r="B24" s="1"/>
      <c r="C24" s="1"/>
      <c r="D24" s="1" t="s">
        <v>112</v>
      </c>
      <c r="E24" s="1"/>
      <c r="F24" s="1"/>
      <c r="G24" s="3">
        <v>324.12</v>
      </c>
    </row>
    <row r="25" spans="1:7" s="35" customFormat="1" ht="10.8" thickBot="1" x14ac:dyDescent="0.25">
      <c r="A25" s="33" t="s">
        <v>175</v>
      </c>
      <c r="B25" s="33"/>
      <c r="C25" s="33"/>
      <c r="D25" s="33"/>
      <c r="E25" s="33"/>
      <c r="F25" s="33"/>
      <c r="G25" s="34">
        <f>G9-G23-G24</f>
        <v>-174.64999999999975</v>
      </c>
    </row>
    <row r="26" spans="1:7" ht="15" thickTop="1" x14ac:dyDescent="0.3"/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7EC22-FF5B-4EB7-BB23-39BEABC4FF96}">
  <dimension ref="A1:E28"/>
  <sheetViews>
    <sheetView workbookViewId="0">
      <selection activeCell="E8" sqref="E8"/>
    </sheetView>
  </sheetViews>
  <sheetFormatPr defaultRowHeight="14.4" x14ac:dyDescent="0.3"/>
  <cols>
    <col min="1" max="3" width="3" style="8" customWidth="1"/>
    <col min="4" max="4" width="22.21875" style="8" customWidth="1"/>
    <col min="5" max="5" width="7.5546875" bestFit="1" customWidth="1"/>
  </cols>
  <sheetData>
    <row r="1" spans="1:5" x14ac:dyDescent="0.3">
      <c r="A1" s="49" t="s">
        <v>129</v>
      </c>
      <c r="B1" s="49"/>
      <c r="C1" s="49"/>
      <c r="D1" s="49"/>
      <c r="E1" s="49"/>
    </row>
    <row r="2" spans="1:5" x14ac:dyDescent="0.3">
      <c r="A2" s="49" t="s">
        <v>155</v>
      </c>
      <c r="B2" s="49"/>
      <c r="C2" s="49"/>
      <c r="D2" s="49"/>
      <c r="E2" s="49"/>
    </row>
    <row r="3" spans="1:5" x14ac:dyDescent="0.3">
      <c r="A3" s="49" t="s">
        <v>156</v>
      </c>
      <c r="B3" s="49"/>
      <c r="C3" s="49"/>
      <c r="D3" s="49"/>
      <c r="E3" s="49"/>
    </row>
    <row r="4" spans="1:5" s="11" customFormat="1" ht="15" thickBot="1" x14ac:dyDescent="0.35">
      <c r="A4" s="9"/>
      <c r="B4" s="9"/>
      <c r="C4" s="9"/>
      <c r="D4" s="9"/>
      <c r="E4" s="10" t="s">
        <v>132</v>
      </c>
    </row>
    <row r="5" spans="1:5" ht="15" thickTop="1" x14ac:dyDescent="0.3">
      <c r="A5" s="1" t="s">
        <v>133</v>
      </c>
      <c r="B5" s="1"/>
      <c r="C5" s="1"/>
      <c r="D5" s="1"/>
      <c r="E5" s="3"/>
    </row>
    <row r="6" spans="1:5" x14ac:dyDescent="0.3">
      <c r="A6" s="1"/>
      <c r="B6" s="1" t="s">
        <v>134</v>
      </c>
      <c r="C6" s="1"/>
      <c r="D6" s="1"/>
      <c r="E6" s="3"/>
    </row>
    <row r="7" spans="1:5" x14ac:dyDescent="0.3">
      <c r="A7" s="1"/>
      <c r="B7" s="1"/>
      <c r="C7" s="1" t="s">
        <v>135</v>
      </c>
      <c r="D7" s="1"/>
      <c r="E7" s="3"/>
    </row>
    <row r="8" spans="1:5" x14ac:dyDescent="0.3">
      <c r="A8" s="1"/>
      <c r="B8" s="1"/>
      <c r="C8" s="1"/>
      <c r="D8" s="1" t="s">
        <v>136</v>
      </c>
      <c r="E8" s="3">
        <v>11120.43</v>
      </c>
    </row>
    <row r="9" spans="1:5" x14ac:dyDescent="0.3">
      <c r="A9" s="1"/>
      <c r="B9" s="1"/>
      <c r="C9" s="1"/>
      <c r="D9" s="1" t="s">
        <v>137</v>
      </c>
      <c r="E9" s="3">
        <v>4876.47</v>
      </c>
    </row>
    <row r="10" spans="1:5" x14ac:dyDescent="0.3">
      <c r="A10" s="1"/>
      <c r="B10" s="1"/>
      <c r="C10" s="1"/>
      <c r="D10" s="1" t="s">
        <v>138</v>
      </c>
      <c r="E10" s="3">
        <v>3026.51</v>
      </c>
    </row>
    <row r="11" spans="1:5" ht="15" thickBot="1" x14ac:dyDescent="0.35">
      <c r="A11" s="1"/>
      <c r="B11" s="1"/>
      <c r="C11" s="1"/>
      <c r="D11" s="1" t="s">
        <v>139</v>
      </c>
      <c r="E11" s="4">
        <v>9460.65</v>
      </c>
    </row>
    <row r="12" spans="1:5" x14ac:dyDescent="0.3">
      <c r="A12" s="1"/>
      <c r="B12" s="1"/>
      <c r="C12" s="1" t="s">
        <v>140</v>
      </c>
      <c r="D12" s="1"/>
      <c r="E12" s="3">
        <f>ROUND(SUM(E7:E11),5)</f>
        <v>28484.06</v>
      </c>
    </row>
    <row r="13" spans="1:5" x14ac:dyDescent="0.3">
      <c r="A13" s="1"/>
      <c r="B13" s="1"/>
      <c r="C13" s="1" t="s">
        <v>141</v>
      </c>
      <c r="D13" s="1"/>
      <c r="E13" s="3"/>
    </row>
    <row r="14" spans="1:5" ht="15" thickBot="1" x14ac:dyDescent="0.35">
      <c r="A14" s="1"/>
      <c r="B14" s="1"/>
      <c r="C14" s="1"/>
      <c r="D14" s="1" t="s">
        <v>142</v>
      </c>
      <c r="E14" s="3">
        <v>-5800</v>
      </c>
    </row>
    <row r="15" spans="1:5" ht="15" thickBot="1" x14ac:dyDescent="0.35">
      <c r="A15" s="1"/>
      <c r="B15" s="1"/>
      <c r="C15" s="1" t="s">
        <v>143</v>
      </c>
      <c r="D15" s="1"/>
      <c r="E15" s="14">
        <f>ROUND(SUM(E13:E14),5)</f>
        <v>-5800</v>
      </c>
    </row>
    <row r="16" spans="1:5" x14ac:dyDescent="0.3">
      <c r="A16" s="1"/>
      <c r="B16" s="1" t="s">
        <v>144</v>
      </c>
      <c r="C16" s="1"/>
      <c r="D16" s="1"/>
      <c r="E16" s="3">
        <f>ROUND(E6+E12+E15,5)</f>
        <v>22684.06</v>
      </c>
    </row>
    <row r="17" spans="1:5" x14ac:dyDescent="0.3">
      <c r="A17" s="1"/>
      <c r="B17" s="1" t="s">
        <v>145</v>
      </c>
      <c r="C17" s="1"/>
      <c r="D17" s="1"/>
      <c r="E17" s="3"/>
    </row>
    <row r="18" spans="1:5" ht="15" thickBot="1" x14ac:dyDescent="0.35">
      <c r="A18" s="1"/>
      <c r="B18" s="1"/>
      <c r="C18" s="1" t="s">
        <v>146</v>
      </c>
      <c r="D18" s="1"/>
      <c r="E18" s="3">
        <v>1366.6</v>
      </c>
    </row>
    <row r="19" spans="1:5" ht="15" thickBot="1" x14ac:dyDescent="0.35">
      <c r="A19" s="1"/>
      <c r="B19" s="1" t="s">
        <v>147</v>
      </c>
      <c r="C19" s="1"/>
      <c r="D19" s="1"/>
      <c r="E19" s="6">
        <f>ROUND(SUM(E17:E18),5)</f>
        <v>1366.6</v>
      </c>
    </row>
    <row r="20" spans="1:5" s="8" customFormat="1" ht="10.8" thickBot="1" x14ac:dyDescent="0.25">
      <c r="A20" s="1" t="s">
        <v>148</v>
      </c>
      <c r="B20" s="1"/>
      <c r="C20" s="1"/>
      <c r="D20" s="1"/>
      <c r="E20" s="7">
        <f>ROUND(E5+E16+E19,5)</f>
        <v>24050.66</v>
      </c>
    </row>
    <row r="21" spans="1:5" ht="15" thickTop="1" x14ac:dyDescent="0.3">
      <c r="A21" s="1" t="s">
        <v>149</v>
      </c>
      <c r="B21" s="1"/>
      <c r="C21" s="1"/>
      <c r="D21" s="1"/>
      <c r="E21" s="3"/>
    </row>
    <row r="22" spans="1:5" x14ac:dyDescent="0.3">
      <c r="A22" s="1"/>
      <c r="B22" s="1" t="s">
        <v>150</v>
      </c>
      <c r="C22" s="1"/>
      <c r="D22" s="1"/>
      <c r="E22" s="3"/>
    </row>
    <row r="23" spans="1:5" x14ac:dyDescent="0.3">
      <c r="A23" s="1"/>
      <c r="B23" s="1"/>
      <c r="C23" s="1" t="s">
        <v>151</v>
      </c>
      <c r="D23" s="1"/>
      <c r="E23" s="3">
        <v>25772.15</v>
      </c>
    </row>
    <row r="24" spans="1:5" x14ac:dyDescent="0.3">
      <c r="A24" s="1"/>
      <c r="B24" s="1"/>
      <c r="C24" s="1" t="s">
        <v>152</v>
      </c>
      <c r="D24" s="1"/>
      <c r="E24" s="3">
        <v>-730.77</v>
      </c>
    </row>
    <row r="25" spans="1:5" ht="15" thickBot="1" x14ac:dyDescent="0.35">
      <c r="A25" s="1"/>
      <c r="B25" s="1"/>
      <c r="C25" s="1" t="s">
        <v>128</v>
      </c>
      <c r="D25" s="1"/>
      <c r="E25" s="3">
        <v>-990.72</v>
      </c>
    </row>
    <row r="26" spans="1:5" ht="15" thickBot="1" x14ac:dyDescent="0.35">
      <c r="A26" s="1"/>
      <c r="B26" s="1" t="s">
        <v>153</v>
      </c>
      <c r="C26" s="1"/>
      <c r="D26" s="1"/>
      <c r="E26" s="6">
        <f>ROUND(SUM(E22:E25),5)</f>
        <v>24050.66</v>
      </c>
    </row>
    <row r="27" spans="1:5" s="8" customFormat="1" ht="10.8" thickBot="1" x14ac:dyDescent="0.25">
      <c r="A27" s="1" t="s">
        <v>154</v>
      </c>
      <c r="B27" s="1"/>
      <c r="C27" s="1"/>
      <c r="D27" s="1"/>
      <c r="E27" s="7">
        <f>ROUND(E21+E26,5)</f>
        <v>24050.66</v>
      </c>
    </row>
    <row r="28" spans="1:5" ht="15" thickTop="1" x14ac:dyDescent="0.3"/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345E8-35D0-4BE3-A337-461FF58D0B2B}">
  <sheetPr codeName="Sheet1"/>
  <dimension ref="A1:G133"/>
  <sheetViews>
    <sheetView zoomScale="123" workbookViewId="0">
      <pane xSplit="6" ySplit="4" topLeftCell="G116" activePane="bottomRight" state="frozenSplit"/>
      <selection pane="topRight" activeCell="G1" sqref="G1"/>
      <selection pane="bottomLeft" activeCell="A2" sqref="A2"/>
      <selection pane="bottomRight" activeCell="I116" sqref="I116"/>
    </sheetView>
  </sheetViews>
  <sheetFormatPr defaultRowHeight="14.4" x14ac:dyDescent="0.3"/>
  <cols>
    <col min="1" max="5" width="3" style="12" customWidth="1"/>
    <col min="6" max="6" width="29.6640625" style="12" customWidth="1"/>
    <col min="7" max="7" width="12" style="13" bestFit="1" customWidth="1"/>
  </cols>
  <sheetData>
    <row r="1" spans="1:7" x14ac:dyDescent="0.3">
      <c r="A1" s="50" t="s">
        <v>129</v>
      </c>
      <c r="B1" s="50"/>
      <c r="C1" s="50"/>
      <c r="D1" s="50"/>
      <c r="E1" s="50"/>
      <c r="F1" s="50"/>
      <c r="G1" s="50"/>
    </row>
    <row r="2" spans="1:7" x14ac:dyDescent="0.3">
      <c r="A2" s="50" t="s">
        <v>130</v>
      </c>
      <c r="B2" s="50"/>
      <c r="C2" s="50"/>
      <c r="D2" s="50"/>
      <c r="E2" s="50"/>
      <c r="F2" s="50"/>
      <c r="G2" s="50"/>
    </row>
    <row r="3" spans="1:7" x14ac:dyDescent="0.3">
      <c r="A3" s="50" t="s">
        <v>131</v>
      </c>
      <c r="B3" s="50"/>
      <c r="C3" s="50"/>
      <c r="D3" s="50"/>
      <c r="E3" s="50"/>
      <c r="F3" s="50"/>
      <c r="G3" s="50"/>
    </row>
    <row r="4" spans="1:7" s="11" customFormat="1" ht="15" thickBot="1" x14ac:dyDescent="0.35">
      <c r="A4" s="9"/>
      <c r="B4" s="9"/>
      <c r="C4" s="9"/>
      <c r="D4" s="9"/>
      <c r="E4" s="9"/>
      <c r="F4" s="9"/>
      <c r="G4" s="10" t="s">
        <v>0</v>
      </c>
    </row>
    <row r="5" spans="1:7" ht="15" thickTop="1" x14ac:dyDescent="0.3">
      <c r="A5" s="1"/>
      <c r="B5" s="1" t="s">
        <v>1</v>
      </c>
      <c r="C5" s="1"/>
      <c r="D5" s="1"/>
      <c r="E5" s="1"/>
      <c r="F5" s="1"/>
      <c r="G5" s="3"/>
    </row>
    <row r="6" spans="1:7" x14ac:dyDescent="0.3">
      <c r="A6" s="1"/>
      <c r="B6" s="1"/>
      <c r="C6" s="1" t="s">
        <v>2</v>
      </c>
      <c r="D6" s="1"/>
      <c r="E6" s="1"/>
      <c r="F6" s="1"/>
      <c r="G6" s="3"/>
    </row>
    <row r="7" spans="1:7" x14ac:dyDescent="0.3">
      <c r="A7" s="1"/>
      <c r="B7" s="1"/>
      <c r="C7" s="1"/>
      <c r="D7" s="1" t="s">
        <v>3</v>
      </c>
      <c r="E7" s="1"/>
      <c r="F7" s="1"/>
      <c r="G7" s="3">
        <v>9690</v>
      </c>
    </row>
    <row r="8" spans="1:7" x14ac:dyDescent="0.3">
      <c r="A8" s="1"/>
      <c r="B8" s="1"/>
      <c r="C8" s="1"/>
      <c r="D8" s="1" t="s">
        <v>4</v>
      </c>
      <c r="E8" s="1"/>
      <c r="F8" s="1"/>
      <c r="G8" s="3"/>
    </row>
    <row r="9" spans="1:7" x14ac:dyDescent="0.3">
      <c r="A9" s="1"/>
      <c r="B9" s="1"/>
      <c r="C9" s="1"/>
      <c r="D9" s="1"/>
      <c r="E9" s="1" t="s">
        <v>5</v>
      </c>
      <c r="F9" s="1"/>
      <c r="G9" s="3">
        <v>9500.5</v>
      </c>
    </row>
    <row r="10" spans="1:7" x14ac:dyDescent="0.3">
      <c r="A10" s="1"/>
      <c r="B10" s="1"/>
      <c r="C10" s="1"/>
      <c r="D10" s="1"/>
      <c r="E10" s="1" t="s">
        <v>6</v>
      </c>
      <c r="F10" s="1"/>
      <c r="G10" s="3">
        <v>3063</v>
      </c>
    </row>
    <row r="11" spans="1:7" ht="15" thickBot="1" x14ac:dyDescent="0.35">
      <c r="A11" s="1"/>
      <c r="B11" s="1"/>
      <c r="C11" s="1"/>
      <c r="D11" s="1"/>
      <c r="E11" s="1" t="s">
        <v>7</v>
      </c>
      <c r="F11" s="1"/>
      <c r="G11" s="4">
        <v>13</v>
      </c>
    </row>
    <row r="12" spans="1:7" x14ac:dyDescent="0.3">
      <c r="A12" s="1"/>
      <c r="B12" s="1"/>
      <c r="C12" s="1"/>
      <c r="D12" s="1" t="s">
        <v>8</v>
      </c>
      <c r="E12" s="1"/>
      <c r="F12" s="1"/>
      <c r="G12" s="3">
        <f>ROUND(SUM(G8:G11),5)</f>
        <v>12576.5</v>
      </c>
    </row>
    <row r="13" spans="1:7" x14ac:dyDescent="0.3">
      <c r="A13" s="1"/>
      <c r="B13" s="1"/>
      <c r="C13" s="1"/>
      <c r="D13" s="1" t="s">
        <v>9</v>
      </c>
      <c r="E13" s="1"/>
      <c r="F13" s="1"/>
      <c r="G13" s="3"/>
    </row>
    <row r="14" spans="1:7" x14ac:dyDescent="0.3">
      <c r="A14" s="1"/>
      <c r="B14" s="1"/>
      <c r="C14" s="1"/>
      <c r="D14" s="1"/>
      <c r="E14" s="1" t="s">
        <v>10</v>
      </c>
      <c r="F14" s="1"/>
      <c r="G14" s="3">
        <v>15757</v>
      </c>
    </row>
    <row r="15" spans="1:7" ht="15" thickBot="1" x14ac:dyDescent="0.35">
      <c r="A15" s="1"/>
      <c r="B15" s="1"/>
      <c r="C15" s="1"/>
      <c r="D15" s="1"/>
      <c r="E15" s="1" t="s">
        <v>11</v>
      </c>
      <c r="F15" s="1"/>
      <c r="G15" s="4">
        <v>1430</v>
      </c>
    </row>
    <row r="16" spans="1:7" x14ac:dyDescent="0.3">
      <c r="A16" s="1"/>
      <c r="B16" s="1"/>
      <c r="C16" s="1"/>
      <c r="D16" s="1" t="s">
        <v>12</v>
      </c>
      <c r="E16" s="1"/>
      <c r="F16" s="1"/>
      <c r="G16" s="3">
        <f>ROUND(SUM(G13:G15),5)</f>
        <v>17187</v>
      </c>
    </row>
    <row r="17" spans="1:7" x14ac:dyDescent="0.3">
      <c r="A17" s="1"/>
      <c r="B17" s="1"/>
      <c r="C17" s="1"/>
      <c r="D17" s="1" t="s">
        <v>13</v>
      </c>
      <c r="E17" s="1"/>
      <c r="F17" s="1"/>
      <c r="G17" s="3"/>
    </row>
    <row r="18" spans="1:7" x14ac:dyDescent="0.3">
      <c r="A18" s="1"/>
      <c r="B18" s="1"/>
      <c r="C18" s="1"/>
      <c r="D18" s="1"/>
      <c r="E18" s="1" t="s">
        <v>14</v>
      </c>
      <c r="F18" s="1"/>
      <c r="G18" s="3">
        <v>6983</v>
      </c>
    </row>
    <row r="19" spans="1:7" ht="15" thickBot="1" x14ac:dyDescent="0.35">
      <c r="A19" s="1"/>
      <c r="B19" s="1"/>
      <c r="C19" s="1"/>
      <c r="D19" s="1"/>
      <c r="E19" s="1" t="s">
        <v>15</v>
      </c>
      <c r="F19" s="1"/>
      <c r="G19" s="4">
        <v>248</v>
      </c>
    </row>
    <row r="20" spans="1:7" x14ac:dyDescent="0.3">
      <c r="A20" s="1"/>
      <c r="B20" s="1"/>
      <c r="C20" s="1"/>
      <c r="D20" s="1" t="s">
        <v>16</v>
      </c>
      <c r="E20" s="1"/>
      <c r="F20" s="1"/>
      <c r="G20" s="3">
        <f>ROUND(SUM(G17:G19),5)</f>
        <v>7231</v>
      </c>
    </row>
    <row r="21" spans="1:7" x14ac:dyDescent="0.3">
      <c r="A21" s="1"/>
      <c r="B21" s="1"/>
      <c r="C21" s="1"/>
      <c r="D21" s="1" t="s">
        <v>17</v>
      </c>
      <c r="E21" s="1"/>
      <c r="F21" s="1"/>
      <c r="G21" s="3"/>
    </row>
    <row r="22" spans="1:7" x14ac:dyDescent="0.3">
      <c r="A22" s="1"/>
      <c r="B22" s="1"/>
      <c r="C22" s="1"/>
      <c r="D22" s="1"/>
      <c r="E22" s="1" t="s">
        <v>18</v>
      </c>
      <c r="F22" s="1"/>
      <c r="G22" s="3">
        <v>15070.25</v>
      </c>
    </row>
    <row r="23" spans="1:7" x14ac:dyDescent="0.3">
      <c r="A23" s="1"/>
      <c r="B23" s="1"/>
      <c r="C23" s="1"/>
      <c r="D23" s="1"/>
      <c r="E23" s="1" t="s">
        <v>19</v>
      </c>
      <c r="F23" s="1"/>
      <c r="G23" s="3">
        <v>514</v>
      </c>
    </row>
    <row r="24" spans="1:7" ht="15" thickBot="1" x14ac:dyDescent="0.35">
      <c r="A24" s="1"/>
      <c r="B24" s="1"/>
      <c r="C24" s="1"/>
      <c r="D24" s="1"/>
      <c r="E24" s="1" t="s">
        <v>20</v>
      </c>
      <c r="F24" s="1"/>
      <c r="G24" s="4">
        <v>1200.94</v>
      </c>
    </row>
    <row r="25" spans="1:7" x14ac:dyDescent="0.3">
      <c r="A25" s="1"/>
      <c r="B25" s="1"/>
      <c r="C25" s="1"/>
      <c r="D25" s="1" t="s">
        <v>21</v>
      </c>
      <c r="E25" s="1"/>
      <c r="F25" s="1"/>
      <c r="G25" s="3">
        <f>ROUND(SUM(G21:G24),5)</f>
        <v>16785.189999999999</v>
      </c>
    </row>
    <row r="26" spans="1:7" x14ac:dyDescent="0.3">
      <c r="A26" s="1"/>
      <c r="B26" s="1"/>
      <c r="C26" s="1"/>
      <c r="D26" s="1" t="s">
        <v>22</v>
      </c>
      <c r="E26" s="1"/>
      <c r="F26" s="1"/>
      <c r="G26" s="3"/>
    </row>
    <row r="27" spans="1:7" x14ac:dyDescent="0.3">
      <c r="A27" s="1"/>
      <c r="B27" s="1"/>
      <c r="C27" s="1"/>
      <c r="D27" s="1"/>
      <c r="E27" s="1" t="s">
        <v>23</v>
      </c>
      <c r="F27" s="1"/>
      <c r="G27" s="3">
        <v>4300</v>
      </c>
    </row>
    <row r="28" spans="1:7" x14ac:dyDescent="0.3">
      <c r="A28" s="1"/>
      <c r="B28" s="1"/>
      <c r="C28" s="1"/>
      <c r="D28" s="1"/>
      <c r="E28" s="1" t="s">
        <v>24</v>
      </c>
      <c r="F28" s="1"/>
      <c r="G28" s="3">
        <v>30</v>
      </c>
    </row>
    <row r="29" spans="1:7" ht="15" thickBot="1" x14ac:dyDescent="0.35">
      <c r="A29" s="1"/>
      <c r="B29" s="1"/>
      <c r="C29" s="1"/>
      <c r="D29" s="1"/>
      <c r="E29" s="1" t="s">
        <v>25</v>
      </c>
      <c r="F29" s="1"/>
      <c r="G29" s="4">
        <v>1400</v>
      </c>
    </row>
    <row r="30" spans="1:7" x14ac:dyDescent="0.3">
      <c r="A30" s="1"/>
      <c r="B30" s="1"/>
      <c r="C30" s="1"/>
      <c r="D30" s="1" t="s">
        <v>26</v>
      </c>
      <c r="E30" s="1"/>
      <c r="F30" s="1"/>
      <c r="G30" s="3">
        <f>ROUND(SUM(G26:G29),5)</f>
        <v>5730</v>
      </c>
    </row>
    <row r="31" spans="1:7" ht="15" thickBot="1" x14ac:dyDescent="0.35">
      <c r="A31" s="1"/>
      <c r="B31" s="1"/>
      <c r="C31" s="1"/>
      <c r="D31" s="1" t="s">
        <v>27</v>
      </c>
      <c r="E31" s="1"/>
      <c r="F31" s="1"/>
      <c r="G31" s="4">
        <v>2680</v>
      </c>
    </row>
    <row r="32" spans="1:7" x14ac:dyDescent="0.3">
      <c r="A32" s="1"/>
      <c r="B32" s="1"/>
      <c r="C32" s="1" t="s">
        <v>28</v>
      </c>
      <c r="D32" s="1"/>
      <c r="E32" s="1"/>
      <c r="F32" s="1"/>
      <c r="G32" s="3">
        <f>ROUND(SUM(G6:G7)+G12+G16+G20+G25+SUM(G30:G31),5)</f>
        <v>71879.69</v>
      </c>
    </row>
    <row r="33" spans="1:7" x14ac:dyDescent="0.3">
      <c r="A33" s="1"/>
      <c r="B33" s="1"/>
      <c r="C33" s="1" t="s">
        <v>29</v>
      </c>
      <c r="D33" s="1"/>
      <c r="E33" s="1"/>
      <c r="F33" s="1"/>
      <c r="G33" s="3"/>
    </row>
    <row r="34" spans="1:7" x14ac:dyDescent="0.3">
      <c r="A34" s="1"/>
      <c r="B34" s="1"/>
      <c r="C34" s="1"/>
      <c r="D34" s="1" t="s">
        <v>30</v>
      </c>
      <c r="E34" s="1"/>
      <c r="F34" s="1"/>
      <c r="G34" s="3"/>
    </row>
    <row r="35" spans="1:7" x14ac:dyDescent="0.3">
      <c r="A35" s="1"/>
      <c r="B35" s="1"/>
      <c r="C35" s="1"/>
      <c r="D35" s="1"/>
      <c r="E35" s="1" t="s">
        <v>31</v>
      </c>
      <c r="F35" s="1"/>
      <c r="G35" s="3">
        <v>4769.88</v>
      </c>
    </row>
    <row r="36" spans="1:7" x14ac:dyDescent="0.3">
      <c r="A36" s="1"/>
      <c r="B36" s="1"/>
      <c r="C36" s="1"/>
      <c r="D36" s="1"/>
      <c r="E36" s="1" t="s">
        <v>32</v>
      </c>
      <c r="F36" s="1"/>
      <c r="G36" s="3">
        <v>162.19</v>
      </c>
    </row>
    <row r="37" spans="1:7" x14ac:dyDescent="0.3">
      <c r="A37" s="1"/>
      <c r="B37" s="1"/>
      <c r="C37" s="1"/>
      <c r="D37" s="1"/>
      <c r="E37" s="1" t="s">
        <v>33</v>
      </c>
      <c r="F37" s="1"/>
      <c r="G37" s="3">
        <v>384.12</v>
      </c>
    </row>
    <row r="38" spans="1:7" x14ac:dyDescent="0.3">
      <c r="A38" s="1"/>
      <c r="B38" s="1"/>
      <c r="C38" s="1"/>
      <c r="D38" s="1"/>
      <c r="E38" s="1" t="s">
        <v>34</v>
      </c>
      <c r="F38" s="1"/>
      <c r="G38" s="3">
        <v>55.66</v>
      </c>
    </row>
    <row r="39" spans="1:7" x14ac:dyDescent="0.3">
      <c r="A39" s="1"/>
      <c r="B39" s="1"/>
      <c r="C39" s="1"/>
      <c r="D39" s="1"/>
      <c r="E39" s="1" t="s">
        <v>35</v>
      </c>
      <c r="F39" s="1"/>
      <c r="G39" s="3">
        <v>810</v>
      </c>
    </row>
    <row r="40" spans="1:7" x14ac:dyDescent="0.3">
      <c r="A40" s="1"/>
      <c r="B40" s="1"/>
      <c r="C40" s="1"/>
      <c r="D40" s="1"/>
      <c r="E40" s="1" t="s">
        <v>36</v>
      </c>
      <c r="F40" s="1"/>
      <c r="G40" s="3">
        <v>-25</v>
      </c>
    </row>
    <row r="41" spans="1:7" x14ac:dyDescent="0.3">
      <c r="A41" s="1"/>
      <c r="B41" s="1"/>
      <c r="C41" s="1"/>
      <c r="D41" s="1"/>
      <c r="E41" s="1" t="s">
        <v>37</v>
      </c>
      <c r="F41" s="1"/>
      <c r="G41" s="3">
        <v>4683.43</v>
      </c>
    </row>
    <row r="42" spans="1:7" ht="15" thickBot="1" x14ac:dyDescent="0.35">
      <c r="A42" s="1"/>
      <c r="B42" s="1"/>
      <c r="C42" s="1"/>
      <c r="D42" s="1"/>
      <c r="E42" s="1" t="s">
        <v>38</v>
      </c>
      <c r="F42" s="1"/>
      <c r="G42" s="4">
        <v>473.23</v>
      </c>
    </row>
    <row r="43" spans="1:7" x14ac:dyDescent="0.3">
      <c r="A43" s="1"/>
      <c r="B43" s="1"/>
      <c r="C43" s="1"/>
      <c r="D43" s="1" t="s">
        <v>39</v>
      </c>
      <c r="E43" s="1"/>
      <c r="F43" s="1"/>
      <c r="G43" s="3">
        <f>ROUND(SUM(G34:G42),5)</f>
        <v>11313.51</v>
      </c>
    </row>
    <row r="44" spans="1:7" x14ac:dyDescent="0.3">
      <c r="A44" s="1"/>
      <c r="B44" s="1"/>
      <c r="C44" s="1"/>
      <c r="D44" s="1" t="s">
        <v>40</v>
      </c>
      <c r="E44" s="1"/>
      <c r="F44" s="1"/>
      <c r="G44" s="3">
        <v>710.2</v>
      </c>
    </row>
    <row r="45" spans="1:7" x14ac:dyDescent="0.3">
      <c r="A45" s="1"/>
      <c r="B45" s="1"/>
      <c r="C45" s="1"/>
      <c r="D45" s="1" t="s">
        <v>41</v>
      </c>
      <c r="E45" s="1"/>
      <c r="F45" s="1"/>
      <c r="G45" s="3">
        <v>83</v>
      </c>
    </row>
    <row r="46" spans="1:7" x14ac:dyDescent="0.3">
      <c r="A46" s="1"/>
      <c r="B46" s="1"/>
      <c r="C46" s="1"/>
      <c r="D46" s="1" t="s">
        <v>42</v>
      </c>
      <c r="E46" s="1"/>
      <c r="F46" s="1"/>
      <c r="G46" s="3"/>
    </row>
    <row r="47" spans="1:7" x14ac:dyDescent="0.3">
      <c r="A47" s="1"/>
      <c r="B47" s="1"/>
      <c r="C47" s="1"/>
      <c r="D47" s="1"/>
      <c r="E47" s="1" t="s">
        <v>43</v>
      </c>
      <c r="F47" s="1"/>
      <c r="G47" s="3">
        <v>658.05</v>
      </c>
    </row>
    <row r="48" spans="1:7" x14ac:dyDescent="0.3">
      <c r="A48" s="1"/>
      <c r="B48" s="1"/>
      <c r="C48" s="1"/>
      <c r="D48" s="1"/>
      <c r="E48" s="1" t="s">
        <v>44</v>
      </c>
      <c r="F48" s="1"/>
      <c r="G48" s="3"/>
    </row>
    <row r="49" spans="1:7" x14ac:dyDescent="0.3">
      <c r="A49" s="1"/>
      <c r="B49" s="1"/>
      <c r="C49" s="1"/>
      <c r="D49" s="1"/>
      <c r="E49" s="1"/>
      <c r="F49" s="1" t="s">
        <v>45</v>
      </c>
      <c r="G49" s="3">
        <v>221</v>
      </c>
    </row>
    <row r="50" spans="1:7" x14ac:dyDescent="0.3">
      <c r="A50" s="1"/>
      <c r="B50" s="1"/>
      <c r="C50" s="1"/>
      <c r="D50" s="1"/>
      <c r="E50" s="1"/>
      <c r="F50" s="1" t="s">
        <v>46</v>
      </c>
      <c r="G50" s="3">
        <v>1920</v>
      </c>
    </row>
    <row r="51" spans="1:7" x14ac:dyDescent="0.3">
      <c r="A51" s="1"/>
      <c r="B51" s="1"/>
      <c r="C51" s="1"/>
      <c r="D51" s="1"/>
      <c r="E51" s="1"/>
      <c r="F51" s="1" t="s">
        <v>47</v>
      </c>
      <c r="G51" s="3">
        <v>537.88</v>
      </c>
    </row>
    <row r="52" spans="1:7" ht="15" thickBot="1" x14ac:dyDescent="0.35">
      <c r="A52" s="1"/>
      <c r="B52" s="1"/>
      <c r="C52" s="1"/>
      <c r="D52" s="1"/>
      <c r="E52" s="1"/>
      <c r="F52" s="1" t="s">
        <v>48</v>
      </c>
      <c r="G52" s="4">
        <v>343.52</v>
      </c>
    </row>
    <row r="53" spans="1:7" x14ac:dyDescent="0.3">
      <c r="A53" s="1"/>
      <c r="B53" s="1"/>
      <c r="C53" s="1"/>
      <c r="D53" s="1"/>
      <c r="E53" s="1" t="s">
        <v>49</v>
      </c>
      <c r="F53" s="1"/>
      <c r="G53" s="3">
        <f>ROUND(SUM(G48:G52),5)</f>
        <v>3022.4</v>
      </c>
    </row>
    <row r="54" spans="1:7" x14ac:dyDescent="0.3">
      <c r="A54" s="1"/>
      <c r="B54" s="1"/>
      <c r="C54" s="1"/>
      <c r="D54" s="1"/>
      <c r="E54" s="1" t="s">
        <v>50</v>
      </c>
      <c r="F54" s="1"/>
      <c r="G54" s="3"/>
    </row>
    <row r="55" spans="1:7" x14ac:dyDescent="0.3">
      <c r="A55" s="1"/>
      <c r="B55" s="1"/>
      <c r="C55" s="1"/>
      <c r="D55" s="1"/>
      <c r="E55" s="1"/>
      <c r="F55" s="1" t="s">
        <v>51</v>
      </c>
      <c r="G55" s="3">
        <v>2697.87</v>
      </c>
    </row>
    <row r="56" spans="1:7" ht="15" thickBot="1" x14ac:dyDescent="0.35">
      <c r="A56" s="1"/>
      <c r="B56" s="1"/>
      <c r="C56" s="1"/>
      <c r="D56" s="1"/>
      <c r="E56" s="1"/>
      <c r="F56" s="1" t="s">
        <v>52</v>
      </c>
      <c r="G56" s="4">
        <v>1147.71</v>
      </c>
    </row>
    <row r="57" spans="1:7" x14ac:dyDescent="0.3">
      <c r="A57" s="1"/>
      <c r="B57" s="1"/>
      <c r="C57" s="1"/>
      <c r="D57" s="1"/>
      <c r="E57" s="1" t="s">
        <v>53</v>
      </c>
      <c r="F57" s="1"/>
      <c r="G57" s="3">
        <f>ROUND(SUM(G54:G56),5)</f>
        <v>3845.58</v>
      </c>
    </row>
    <row r="58" spans="1:7" x14ac:dyDescent="0.3">
      <c r="A58" s="1"/>
      <c r="B58" s="1"/>
      <c r="C58" s="1"/>
      <c r="D58" s="1"/>
      <c r="E58" s="1" t="s">
        <v>54</v>
      </c>
      <c r="F58" s="1"/>
      <c r="G58" s="3">
        <v>150</v>
      </c>
    </row>
    <row r="59" spans="1:7" x14ac:dyDescent="0.3">
      <c r="A59" s="1"/>
      <c r="B59" s="1"/>
      <c r="C59" s="1"/>
      <c r="D59" s="1"/>
      <c r="E59" s="1" t="s">
        <v>55</v>
      </c>
      <c r="F59" s="1"/>
      <c r="G59" s="3">
        <v>81.34</v>
      </c>
    </row>
    <row r="60" spans="1:7" ht="15" thickBot="1" x14ac:dyDescent="0.35">
      <c r="A60" s="1"/>
      <c r="B60" s="1"/>
      <c r="C60" s="1"/>
      <c r="D60" s="1"/>
      <c r="E60" s="1" t="s">
        <v>56</v>
      </c>
      <c r="F60" s="1"/>
      <c r="G60" s="4">
        <v>121.99</v>
      </c>
    </row>
    <row r="61" spans="1:7" x14ac:dyDescent="0.3">
      <c r="A61" s="1"/>
      <c r="B61" s="1"/>
      <c r="C61" s="1"/>
      <c r="D61" s="1" t="s">
        <v>57</v>
      </c>
      <c r="E61" s="1"/>
      <c r="F61" s="1"/>
      <c r="G61" s="3">
        <f>ROUND(SUM(G46:G47)+G53+SUM(G57:G60),5)</f>
        <v>7879.36</v>
      </c>
    </row>
    <row r="62" spans="1:7" x14ac:dyDescent="0.3">
      <c r="A62" s="1"/>
      <c r="B62" s="1"/>
      <c r="C62" s="1"/>
      <c r="D62" s="1" t="s">
        <v>58</v>
      </c>
      <c r="E62" s="1"/>
      <c r="F62" s="1"/>
      <c r="G62" s="3"/>
    </row>
    <row r="63" spans="1:7" x14ac:dyDescent="0.3">
      <c r="A63" s="1"/>
      <c r="B63" s="1"/>
      <c r="C63" s="1"/>
      <c r="D63" s="1"/>
      <c r="E63" s="1" t="s">
        <v>59</v>
      </c>
      <c r="F63" s="1"/>
      <c r="G63" s="3">
        <v>1488</v>
      </c>
    </row>
    <row r="64" spans="1:7" x14ac:dyDescent="0.3">
      <c r="A64" s="1"/>
      <c r="B64" s="1"/>
      <c r="C64" s="1"/>
      <c r="D64" s="1"/>
      <c r="E64" s="1" t="s">
        <v>60</v>
      </c>
      <c r="F64" s="1"/>
      <c r="G64" s="3">
        <v>260</v>
      </c>
    </row>
    <row r="65" spans="1:7" x14ac:dyDescent="0.3">
      <c r="A65" s="1"/>
      <c r="B65" s="1"/>
      <c r="C65" s="1"/>
      <c r="D65" s="1"/>
      <c r="E65" s="1" t="s">
        <v>61</v>
      </c>
      <c r="F65" s="1"/>
      <c r="G65" s="3">
        <v>390.31</v>
      </c>
    </row>
    <row r="66" spans="1:7" x14ac:dyDescent="0.3">
      <c r="A66" s="1"/>
      <c r="B66" s="1"/>
      <c r="C66" s="1"/>
      <c r="D66" s="1"/>
      <c r="E66" s="1" t="s">
        <v>62</v>
      </c>
      <c r="F66" s="1"/>
      <c r="G66" s="3">
        <v>194.26</v>
      </c>
    </row>
    <row r="67" spans="1:7" ht="15" thickBot="1" x14ac:dyDescent="0.35">
      <c r="A67" s="1"/>
      <c r="B67" s="1"/>
      <c r="C67" s="1"/>
      <c r="D67" s="1"/>
      <c r="E67" s="1" t="s">
        <v>63</v>
      </c>
      <c r="F67" s="1"/>
      <c r="G67" s="4">
        <v>240.51</v>
      </c>
    </row>
    <row r="68" spans="1:7" x14ac:dyDescent="0.3">
      <c r="A68" s="1"/>
      <c r="B68" s="1"/>
      <c r="C68" s="1"/>
      <c r="D68" s="1" t="s">
        <v>64</v>
      </c>
      <c r="E68" s="1"/>
      <c r="F68" s="1"/>
      <c r="G68" s="3">
        <f>ROUND(SUM(G62:G67),5)</f>
        <v>2573.08</v>
      </c>
    </row>
    <row r="69" spans="1:7" x14ac:dyDescent="0.3">
      <c r="A69" s="1"/>
      <c r="B69" s="1"/>
      <c r="C69" s="1"/>
      <c r="D69" s="1" t="s">
        <v>65</v>
      </c>
      <c r="E69" s="1"/>
      <c r="F69" s="1"/>
      <c r="G69" s="3"/>
    </row>
    <row r="70" spans="1:7" x14ac:dyDescent="0.3">
      <c r="A70" s="1"/>
      <c r="B70" s="1"/>
      <c r="C70" s="1"/>
      <c r="D70" s="1"/>
      <c r="E70" s="1" t="s">
        <v>66</v>
      </c>
      <c r="F70" s="1"/>
      <c r="G70" s="3">
        <v>6196.28</v>
      </c>
    </row>
    <row r="71" spans="1:7" x14ac:dyDescent="0.3">
      <c r="A71" s="1"/>
      <c r="B71" s="1"/>
      <c r="C71" s="1"/>
      <c r="D71" s="1"/>
      <c r="E71" s="1" t="s">
        <v>67</v>
      </c>
      <c r="F71" s="1"/>
      <c r="G71" s="3"/>
    </row>
    <row r="72" spans="1:7" x14ac:dyDescent="0.3">
      <c r="A72" s="1"/>
      <c r="B72" s="1"/>
      <c r="C72" s="1"/>
      <c r="D72" s="1"/>
      <c r="E72" s="1"/>
      <c r="F72" s="1" t="s">
        <v>68</v>
      </c>
      <c r="G72" s="3">
        <v>1991.26</v>
      </c>
    </row>
    <row r="73" spans="1:7" x14ac:dyDescent="0.3">
      <c r="A73" s="1"/>
      <c r="B73" s="1"/>
      <c r="C73" s="1"/>
      <c r="D73" s="1"/>
      <c r="E73" s="1"/>
      <c r="F73" s="1" t="s">
        <v>69</v>
      </c>
      <c r="G73" s="3">
        <v>1920</v>
      </c>
    </row>
    <row r="74" spans="1:7" x14ac:dyDescent="0.3">
      <c r="A74" s="1"/>
      <c r="B74" s="1"/>
      <c r="C74" s="1"/>
      <c r="D74" s="1"/>
      <c r="E74" s="1"/>
      <c r="F74" s="1" t="s">
        <v>70</v>
      </c>
      <c r="G74" s="3">
        <v>1231.72</v>
      </c>
    </row>
    <row r="75" spans="1:7" ht="15" thickBot="1" x14ac:dyDescent="0.35">
      <c r="A75" s="1"/>
      <c r="B75" s="1"/>
      <c r="C75" s="1"/>
      <c r="D75" s="1"/>
      <c r="E75" s="1"/>
      <c r="F75" s="1" t="s">
        <v>71</v>
      </c>
      <c r="G75" s="4">
        <v>863.96</v>
      </c>
    </row>
    <row r="76" spans="1:7" x14ac:dyDescent="0.3">
      <c r="A76" s="1"/>
      <c r="B76" s="1"/>
      <c r="C76" s="1"/>
      <c r="D76" s="1"/>
      <c r="E76" s="1" t="s">
        <v>72</v>
      </c>
      <c r="F76" s="1"/>
      <c r="G76" s="3">
        <f>ROUND(SUM(G71:G75),5)</f>
        <v>6006.94</v>
      </c>
    </row>
    <row r="77" spans="1:7" x14ac:dyDescent="0.3">
      <c r="A77" s="1"/>
      <c r="B77" s="1"/>
      <c r="C77" s="1"/>
      <c r="D77" s="1"/>
      <c r="E77" s="1" t="s">
        <v>73</v>
      </c>
      <c r="F77" s="1"/>
      <c r="G77" s="3"/>
    </row>
    <row r="78" spans="1:7" x14ac:dyDescent="0.3">
      <c r="A78" s="1"/>
      <c r="B78" s="1"/>
      <c r="C78" s="1"/>
      <c r="D78" s="1"/>
      <c r="E78" s="1"/>
      <c r="F78" s="1" t="s">
        <v>74</v>
      </c>
      <c r="G78" s="3">
        <v>5077.37</v>
      </c>
    </row>
    <row r="79" spans="1:7" ht="15" thickBot="1" x14ac:dyDescent="0.35">
      <c r="A79" s="1"/>
      <c r="B79" s="1"/>
      <c r="C79" s="1"/>
      <c r="D79" s="1"/>
      <c r="E79" s="1"/>
      <c r="F79" s="1" t="s">
        <v>75</v>
      </c>
      <c r="G79" s="4">
        <v>147.69</v>
      </c>
    </row>
    <row r="80" spans="1:7" x14ac:dyDescent="0.3">
      <c r="A80" s="1"/>
      <c r="B80" s="1"/>
      <c r="C80" s="1"/>
      <c r="D80" s="1"/>
      <c r="E80" s="1" t="s">
        <v>76</v>
      </c>
      <c r="F80" s="1"/>
      <c r="G80" s="3">
        <f>ROUND(SUM(G77:G79),5)</f>
        <v>5225.0600000000004</v>
      </c>
    </row>
    <row r="81" spans="1:7" x14ac:dyDescent="0.3">
      <c r="A81" s="1"/>
      <c r="B81" s="1"/>
      <c r="C81" s="1"/>
      <c r="D81" s="1"/>
      <c r="E81" s="1" t="s">
        <v>77</v>
      </c>
      <c r="F81" s="1"/>
      <c r="G81" s="3">
        <v>167.37</v>
      </c>
    </row>
    <row r="82" spans="1:7" x14ac:dyDescent="0.3">
      <c r="A82" s="1"/>
      <c r="B82" s="1"/>
      <c r="C82" s="1"/>
      <c r="D82" s="1"/>
      <c r="E82" s="1" t="s">
        <v>78</v>
      </c>
      <c r="F82" s="1"/>
      <c r="G82" s="3">
        <v>227.36</v>
      </c>
    </row>
    <row r="83" spans="1:7" ht="15" thickBot="1" x14ac:dyDescent="0.35">
      <c r="A83" s="1"/>
      <c r="B83" s="1"/>
      <c r="C83" s="1"/>
      <c r="D83" s="1"/>
      <c r="E83" s="1" t="s">
        <v>79</v>
      </c>
      <c r="F83" s="1"/>
      <c r="G83" s="4">
        <v>0</v>
      </c>
    </row>
    <row r="84" spans="1:7" x14ac:dyDescent="0.3">
      <c r="A84" s="1"/>
      <c r="B84" s="1"/>
      <c r="C84" s="1"/>
      <c r="D84" s="1" t="s">
        <v>80</v>
      </c>
      <c r="E84" s="1"/>
      <c r="F84" s="1"/>
      <c r="G84" s="3">
        <f>ROUND(SUM(G69:G70)+G76+SUM(G80:G83),5)</f>
        <v>17823.009999999998</v>
      </c>
    </row>
    <row r="85" spans="1:7" x14ac:dyDescent="0.3">
      <c r="A85" s="1"/>
      <c r="B85" s="1"/>
      <c r="C85" s="1"/>
      <c r="D85" s="1" t="s">
        <v>81</v>
      </c>
      <c r="E85" s="1"/>
      <c r="F85" s="1"/>
      <c r="G85" s="3"/>
    </row>
    <row r="86" spans="1:7" x14ac:dyDescent="0.3">
      <c r="A86" s="1"/>
      <c r="B86" s="1"/>
      <c r="C86" s="1"/>
      <c r="D86" s="1"/>
      <c r="E86" s="1" t="s">
        <v>82</v>
      </c>
      <c r="F86" s="1"/>
      <c r="G86" s="3">
        <v>1514.9</v>
      </c>
    </row>
    <row r="87" spans="1:7" x14ac:dyDescent="0.3">
      <c r="A87" s="1"/>
      <c r="B87" s="1"/>
      <c r="C87" s="1"/>
      <c r="D87" s="1"/>
      <c r="E87" s="1" t="s">
        <v>83</v>
      </c>
      <c r="F87" s="1"/>
      <c r="G87" s="3"/>
    </row>
    <row r="88" spans="1:7" x14ac:dyDescent="0.3">
      <c r="A88" s="1"/>
      <c r="B88" s="1"/>
      <c r="C88" s="1"/>
      <c r="D88" s="1"/>
      <c r="E88" s="1"/>
      <c r="F88" s="1" t="s">
        <v>84</v>
      </c>
      <c r="G88" s="3">
        <v>1449.04</v>
      </c>
    </row>
    <row r="89" spans="1:7" x14ac:dyDescent="0.3">
      <c r="A89" s="1"/>
      <c r="B89" s="1"/>
      <c r="C89" s="1"/>
      <c r="D89" s="1"/>
      <c r="E89" s="1"/>
      <c r="F89" s="1" t="s">
        <v>85</v>
      </c>
      <c r="G89" s="3">
        <v>1280</v>
      </c>
    </row>
    <row r="90" spans="1:7" x14ac:dyDescent="0.3">
      <c r="A90" s="1"/>
      <c r="B90" s="1"/>
      <c r="C90" s="1"/>
      <c r="D90" s="1"/>
      <c r="E90" s="1"/>
      <c r="F90" s="1" t="s">
        <v>86</v>
      </c>
      <c r="G90" s="3">
        <v>654.30999999999995</v>
      </c>
    </row>
    <row r="91" spans="1:7" ht="15" thickBot="1" x14ac:dyDescent="0.35">
      <c r="A91" s="1"/>
      <c r="B91" s="1"/>
      <c r="C91" s="1"/>
      <c r="D91" s="1"/>
      <c r="E91" s="1"/>
      <c r="F91" s="1" t="s">
        <v>87</v>
      </c>
      <c r="G91" s="4">
        <v>325</v>
      </c>
    </row>
    <row r="92" spans="1:7" x14ac:dyDescent="0.3">
      <c r="A92" s="1"/>
      <c r="B92" s="1"/>
      <c r="C92" s="1"/>
      <c r="D92" s="1"/>
      <c r="E92" s="1" t="s">
        <v>88</v>
      </c>
      <c r="F92" s="1"/>
      <c r="G92" s="3">
        <f>ROUND(SUM(G87:G91),5)</f>
        <v>3708.35</v>
      </c>
    </row>
    <row r="93" spans="1:7" x14ac:dyDescent="0.3">
      <c r="A93" s="1"/>
      <c r="B93" s="1"/>
      <c r="C93" s="1"/>
      <c r="D93" s="1"/>
      <c r="E93" s="1" t="s">
        <v>89</v>
      </c>
      <c r="F93" s="1"/>
      <c r="G93" s="3"/>
    </row>
    <row r="94" spans="1:7" x14ac:dyDescent="0.3">
      <c r="A94" s="1"/>
      <c r="B94" s="1"/>
      <c r="C94" s="1"/>
      <c r="D94" s="1"/>
      <c r="E94" s="1"/>
      <c r="F94" s="1" t="s">
        <v>90</v>
      </c>
      <c r="G94" s="3">
        <v>1344.7</v>
      </c>
    </row>
    <row r="95" spans="1:7" ht="15" thickBot="1" x14ac:dyDescent="0.35">
      <c r="A95" s="1"/>
      <c r="B95" s="1"/>
      <c r="C95" s="1"/>
      <c r="D95" s="1"/>
      <c r="E95" s="1"/>
      <c r="F95" s="1" t="s">
        <v>91</v>
      </c>
      <c r="G95" s="4">
        <v>774</v>
      </c>
    </row>
    <row r="96" spans="1:7" x14ac:dyDescent="0.3">
      <c r="A96" s="1"/>
      <c r="B96" s="1"/>
      <c r="C96" s="1"/>
      <c r="D96" s="1"/>
      <c r="E96" s="1" t="s">
        <v>92</v>
      </c>
      <c r="F96" s="1"/>
      <c r="G96" s="3">
        <f>ROUND(SUM(G93:G95),5)</f>
        <v>2118.6999999999998</v>
      </c>
    </row>
    <row r="97" spans="1:7" x14ac:dyDescent="0.3">
      <c r="A97" s="1"/>
      <c r="B97" s="1"/>
      <c r="C97" s="1"/>
      <c r="D97" s="1"/>
      <c r="E97" s="1" t="s">
        <v>93</v>
      </c>
      <c r="F97" s="1"/>
      <c r="G97" s="3">
        <v>131.86000000000001</v>
      </c>
    </row>
    <row r="98" spans="1:7" ht="15" thickBot="1" x14ac:dyDescent="0.35">
      <c r="A98" s="1"/>
      <c r="B98" s="1"/>
      <c r="C98" s="1"/>
      <c r="D98" s="1"/>
      <c r="E98" s="1" t="s">
        <v>94</v>
      </c>
      <c r="F98" s="1"/>
      <c r="G98" s="4">
        <v>122.91</v>
      </c>
    </row>
    <row r="99" spans="1:7" x14ac:dyDescent="0.3">
      <c r="A99" s="1"/>
      <c r="B99" s="1"/>
      <c r="C99" s="1"/>
      <c r="D99" s="1" t="s">
        <v>95</v>
      </c>
      <c r="E99" s="1"/>
      <c r="F99" s="1"/>
      <c r="G99" s="3">
        <f>ROUND(SUM(G85:G86)+G92+SUM(G96:G98),5)</f>
        <v>7596.72</v>
      </c>
    </row>
    <row r="100" spans="1:7" x14ac:dyDescent="0.3">
      <c r="A100" s="1"/>
      <c r="B100" s="1"/>
      <c r="C100" s="1"/>
      <c r="D100" s="1" t="s">
        <v>96</v>
      </c>
      <c r="E100" s="1"/>
      <c r="F100" s="1"/>
      <c r="G100" s="3"/>
    </row>
    <row r="101" spans="1:7" x14ac:dyDescent="0.3">
      <c r="A101" s="1"/>
      <c r="B101" s="1"/>
      <c r="C101" s="1"/>
      <c r="D101" s="1"/>
      <c r="E101" s="1" t="s">
        <v>97</v>
      </c>
      <c r="F101" s="1"/>
      <c r="G101" s="3">
        <v>6783.49</v>
      </c>
    </row>
    <row r="102" spans="1:7" x14ac:dyDescent="0.3">
      <c r="A102" s="1"/>
      <c r="B102" s="1"/>
      <c r="C102" s="1"/>
      <c r="D102" s="1"/>
      <c r="E102" s="1" t="s">
        <v>98</v>
      </c>
      <c r="F102" s="1"/>
      <c r="G102" s="3"/>
    </row>
    <row r="103" spans="1:7" x14ac:dyDescent="0.3">
      <c r="A103" s="1"/>
      <c r="B103" s="1"/>
      <c r="C103" s="1"/>
      <c r="D103" s="1"/>
      <c r="E103" s="1"/>
      <c r="F103" s="1" t="s">
        <v>99</v>
      </c>
      <c r="G103" s="3">
        <v>2425.04</v>
      </c>
    </row>
    <row r="104" spans="1:7" x14ac:dyDescent="0.3">
      <c r="A104" s="1"/>
      <c r="B104" s="1"/>
      <c r="C104" s="1"/>
      <c r="D104" s="1"/>
      <c r="E104" s="1"/>
      <c r="F104" s="1" t="s">
        <v>100</v>
      </c>
      <c r="G104" s="3">
        <v>2435</v>
      </c>
    </row>
    <row r="105" spans="1:7" x14ac:dyDescent="0.3">
      <c r="A105" s="1"/>
      <c r="B105" s="1"/>
      <c r="C105" s="1"/>
      <c r="D105" s="1"/>
      <c r="E105" s="1"/>
      <c r="F105" s="1" t="s">
        <v>101</v>
      </c>
      <c r="G105" s="3">
        <v>1426.86</v>
      </c>
    </row>
    <row r="106" spans="1:7" ht="15" thickBot="1" x14ac:dyDescent="0.35">
      <c r="A106" s="1"/>
      <c r="B106" s="1"/>
      <c r="C106" s="1"/>
      <c r="D106" s="1"/>
      <c r="E106" s="1"/>
      <c r="F106" s="1" t="s">
        <v>102</v>
      </c>
      <c r="G106" s="4">
        <v>450.36</v>
      </c>
    </row>
    <row r="107" spans="1:7" x14ac:dyDescent="0.3">
      <c r="A107" s="1"/>
      <c r="B107" s="1"/>
      <c r="C107" s="1"/>
      <c r="D107" s="1"/>
      <c r="E107" s="1" t="s">
        <v>103</v>
      </c>
      <c r="F107" s="1"/>
      <c r="G107" s="3">
        <f>ROUND(SUM(G102:G106),5)</f>
        <v>6737.26</v>
      </c>
    </row>
    <row r="108" spans="1:7" x14ac:dyDescent="0.3">
      <c r="A108" s="1"/>
      <c r="B108" s="1"/>
      <c r="C108" s="1"/>
      <c r="D108" s="1"/>
      <c r="E108" s="1" t="s">
        <v>104</v>
      </c>
      <c r="F108" s="1"/>
      <c r="G108" s="3"/>
    </row>
    <row r="109" spans="1:7" x14ac:dyDescent="0.3">
      <c r="A109" s="1"/>
      <c r="B109" s="1"/>
      <c r="C109" s="1"/>
      <c r="D109" s="1"/>
      <c r="E109" s="1"/>
      <c r="F109" s="1" t="s">
        <v>105</v>
      </c>
      <c r="G109" s="3">
        <v>5223.3100000000004</v>
      </c>
    </row>
    <row r="110" spans="1:7" ht="15" thickBot="1" x14ac:dyDescent="0.35">
      <c r="A110" s="1"/>
      <c r="B110" s="1"/>
      <c r="C110" s="1"/>
      <c r="D110" s="1"/>
      <c r="E110" s="1"/>
      <c r="F110" s="1" t="s">
        <v>106</v>
      </c>
      <c r="G110" s="4">
        <v>630</v>
      </c>
    </row>
    <row r="111" spans="1:7" x14ac:dyDescent="0.3">
      <c r="A111" s="1"/>
      <c r="B111" s="1"/>
      <c r="C111" s="1"/>
      <c r="D111" s="1"/>
      <c r="E111" s="1" t="s">
        <v>107</v>
      </c>
      <c r="F111" s="1"/>
      <c r="G111" s="3">
        <f>ROUND(SUM(G108:G110),5)</f>
        <v>5853.31</v>
      </c>
    </row>
    <row r="112" spans="1:7" x14ac:dyDescent="0.3">
      <c r="A112" s="1"/>
      <c r="B112" s="1"/>
      <c r="C112" s="1"/>
      <c r="D112" s="1"/>
      <c r="E112" s="1" t="s">
        <v>108</v>
      </c>
      <c r="F112" s="1"/>
      <c r="G112" s="3">
        <v>150</v>
      </c>
    </row>
    <row r="113" spans="1:7" x14ac:dyDescent="0.3">
      <c r="A113" s="1"/>
      <c r="B113" s="1"/>
      <c r="C113" s="1"/>
      <c r="D113" s="1"/>
      <c r="E113" s="1" t="s">
        <v>109</v>
      </c>
      <c r="F113" s="1"/>
      <c r="G113" s="3">
        <v>207.94</v>
      </c>
    </row>
    <row r="114" spans="1:7" ht="15" thickBot="1" x14ac:dyDescent="0.35">
      <c r="A114" s="1"/>
      <c r="B114" s="1"/>
      <c r="C114" s="1"/>
      <c r="D114" s="1"/>
      <c r="E114" s="1" t="s">
        <v>110</v>
      </c>
      <c r="F114" s="1"/>
      <c r="G114" s="4">
        <v>637.88</v>
      </c>
    </row>
    <row r="115" spans="1:7" x14ac:dyDescent="0.3">
      <c r="A115" s="1"/>
      <c r="B115" s="1"/>
      <c r="C115" s="1"/>
      <c r="D115" s="1" t="s">
        <v>111</v>
      </c>
      <c r="E115" s="1"/>
      <c r="F115" s="1"/>
      <c r="G115" s="3">
        <f>ROUND(SUM(G100:G101)+G107+SUM(G111:G114),5)</f>
        <v>20369.88</v>
      </c>
    </row>
    <row r="116" spans="1:7" x14ac:dyDescent="0.3">
      <c r="A116" s="1"/>
      <c r="B116" s="1"/>
      <c r="C116" s="1"/>
      <c r="D116" s="1" t="s">
        <v>112</v>
      </c>
      <c r="E116" s="1"/>
      <c r="F116" s="1"/>
      <c r="G116" s="3">
        <v>324.12</v>
      </c>
    </row>
    <row r="117" spans="1:7" x14ac:dyDescent="0.3">
      <c r="A117" s="1"/>
      <c r="B117" s="1"/>
      <c r="C117" s="1"/>
      <c r="D117" s="1" t="s">
        <v>113</v>
      </c>
      <c r="E117" s="1"/>
      <c r="F117" s="1"/>
      <c r="G117" s="3"/>
    </row>
    <row r="118" spans="1:7" x14ac:dyDescent="0.3">
      <c r="A118" s="1"/>
      <c r="B118" s="1"/>
      <c r="C118" s="1"/>
      <c r="D118" s="1"/>
      <c r="E118" s="1" t="s">
        <v>114</v>
      </c>
      <c r="F118" s="1"/>
      <c r="G118" s="3">
        <v>409.75</v>
      </c>
    </row>
    <row r="119" spans="1:7" x14ac:dyDescent="0.3">
      <c r="A119" s="1"/>
      <c r="B119" s="1"/>
      <c r="C119" s="1"/>
      <c r="D119" s="1"/>
      <c r="E119" s="1" t="s">
        <v>115</v>
      </c>
      <c r="F119" s="1"/>
      <c r="G119" s="3"/>
    </row>
    <row r="120" spans="1:7" x14ac:dyDescent="0.3">
      <c r="A120" s="1"/>
      <c r="B120" s="1"/>
      <c r="C120" s="1"/>
      <c r="D120" s="1"/>
      <c r="E120" s="1"/>
      <c r="F120" s="1" t="s">
        <v>116</v>
      </c>
      <c r="G120" s="3">
        <v>865.86</v>
      </c>
    </row>
    <row r="121" spans="1:7" x14ac:dyDescent="0.3">
      <c r="A121" s="1"/>
      <c r="B121" s="1"/>
      <c r="C121" s="1"/>
      <c r="D121" s="1"/>
      <c r="E121" s="1"/>
      <c r="F121" s="1" t="s">
        <v>117</v>
      </c>
      <c r="G121" s="3">
        <v>1120</v>
      </c>
    </row>
    <row r="122" spans="1:7" x14ac:dyDescent="0.3">
      <c r="A122" s="1"/>
      <c r="B122" s="1"/>
      <c r="C122" s="1"/>
      <c r="D122" s="1"/>
      <c r="E122" s="1"/>
      <c r="F122" s="1" t="s">
        <v>118</v>
      </c>
      <c r="G122" s="3">
        <v>475.62</v>
      </c>
    </row>
    <row r="123" spans="1:7" ht="15" thickBot="1" x14ac:dyDescent="0.35">
      <c r="A123" s="1"/>
      <c r="B123" s="1"/>
      <c r="C123" s="1"/>
      <c r="D123" s="1"/>
      <c r="E123" s="1"/>
      <c r="F123" s="1" t="s">
        <v>119</v>
      </c>
      <c r="G123" s="4">
        <v>619.28</v>
      </c>
    </row>
    <row r="124" spans="1:7" x14ac:dyDescent="0.3">
      <c r="A124" s="1"/>
      <c r="B124" s="1"/>
      <c r="C124" s="1"/>
      <c r="D124" s="1"/>
      <c r="E124" s="1" t="s">
        <v>120</v>
      </c>
      <c r="F124" s="1"/>
      <c r="G124" s="3">
        <f>ROUND(SUM(G119:G123),5)</f>
        <v>3080.76</v>
      </c>
    </row>
    <row r="125" spans="1:7" x14ac:dyDescent="0.3">
      <c r="A125" s="1"/>
      <c r="B125" s="1"/>
      <c r="C125" s="1"/>
      <c r="D125" s="1"/>
      <c r="E125" s="1" t="s">
        <v>121</v>
      </c>
      <c r="F125" s="1"/>
      <c r="G125" s="3">
        <v>255.09</v>
      </c>
    </row>
    <row r="126" spans="1:7" x14ac:dyDescent="0.3">
      <c r="A126" s="1"/>
      <c r="B126" s="1"/>
      <c r="C126" s="1"/>
      <c r="D126" s="1"/>
      <c r="E126" s="1" t="s">
        <v>122</v>
      </c>
      <c r="F126" s="1"/>
      <c r="G126" s="3">
        <v>75</v>
      </c>
    </row>
    <row r="127" spans="1:7" ht="15" thickBot="1" x14ac:dyDescent="0.35">
      <c r="A127" s="1"/>
      <c r="B127" s="1"/>
      <c r="C127" s="1"/>
      <c r="D127" s="1"/>
      <c r="E127" s="1" t="s">
        <v>123</v>
      </c>
      <c r="F127" s="1"/>
      <c r="G127" s="4">
        <v>359.93</v>
      </c>
    </row>
    <row r="128" spans="1:7" x14ac:dyDescent="0.3">
      <c r="A128" s="1"/>
      <c r="B128" s="1"/>
      <c r="C128" s="1"/>
      <c r="D128" s="1" t="s">
        <v>124</v>
      </c>
      <c r="E128" s="1"/>
      <c r="F128" s="1"/>
      <c r="G128" s="3">
        <f>ROUND(SUM(G117:G118)+SUM(G124:G127),5)</f>
        <v>4180.53</v>
      </c>
    </row>
    <row r="129" spans="1:7" ht="15" thickBot="1" x14ac:dyDescent="0.35">
      <c r="A129" s="1"/>
      <c r="B129" s="1"/>
      <c r="C129" s="1"/>
      <c r="D129" s="1" t="s">
        <v>125</v>
      </c>
      <c r="E129" s="1"/>
      <c r="F129" s="1"/>
      <c r="G129" s="5">
        <v>17</v>
      </c>
    </row>
    <row r="130" spans="1:7" ht="15" thickBot="1" x14ac:dyDescent="0.35">
      <c r="A130" s="1"/>
      <c r="B130" s="1"/>
      <c r="C130" s="1" t="s">
        <v>126</v>
      </c>
      <c r="D130" s="1"/>
      <c r="E130" s="1"/>
      <c r="F130" s="1"/>
      <c r="G130" s="6">
        <f>ROUND(G33+SUM(G43:G45)+G61+G68+G84+G99+SUM(G115:G116)+SUM(G128:G129),5)</f>
        <v>72870.41</v>
      </c>
    </row>
    <row r="131" spans="1:7" ht="15" thickBot="1" x14ac:dyDescent="0.35">
      <c r="A131" s="1"/>
      <c r="B131" s="1" t="s">
        <v>127</v>
      </c>
      <c r="C131" s="1"/>
      <c r="D131" s="1"/>
      <c r="E131" s="1"/>
      <c r="F131" s="1"/>
      <c r="G131" s="6">
        <f>ROUND(G5+G32-G130,5)</f>
        <v>-990.72</v>
      </c>
    </row>
    <row r="132" spans="1:7" s="8" customFormat="1" ht="10.8" thickBot="1" x14ac:dyDescent="0.25">
      <c r="A132" s="1" t="s">
        <v>128</v>
      </c>
      <c r="B132" s="1"/>
      <c r="C132" s="1"/>
      <c r="D132" s="1"/>
      <c r="E132" s="1"/>
      <c r="F132" s="1"/>
      <c r="G132" s="7">
        <f>G131</f>
        <v>-990.72</v>
      </c>
    </row>
    <row r="133" spans="1:7" ht="15" thickTop="1" x14ac:dyDescent="0.3"/>
  </sheetData>
  <mergeCells count="3">
    <mergeCell ref="A1:G1"/>
    <mergeCell ref="A2:G2"/>
    <mergeCell ref="A3:G3"/>
  </mergeCells>
  <pageMargins left="0.7" right="0.7" top="0.75" bottom="0.75" header="0.1" footer="0.3"/>
  <pageSetup orientation="portrait" horizontalDpi="0" verticalDpi="0" r:id="rId1"/>
  <headerFooter>
    <oddHeader>&amp;L&amp;"Arial,Bold"&amp;8 11:21 PM
&amp;"Arial,Bold"&amp;8 2019-10-03
&amp;"Arial,Bold"&amp;8 Accrual Basis&amp;C&amp;"Arial,Bold"&amp;12 CNBTA
&amp;"Arial,Bold"&amp;14 Profit &amp;&amp; Loss
&amp;"Arial,Bold"&amp;10 September 2018 through August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4</xdr:col>
                <xdr:colOff>91440</xdr:colOff>
                <xdr:row>4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4</xdr:col>
                <xdr:colOff>91440</xdr:colOff>
                <xdr:row>4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4540B-02D8-49C3-8B9D-DE1E58062564}">
  <dimension ref="A1:M146"/>
  <sheetViews>
    <sheetView topLeftCell="A118" workbookViewId="0">
      <selection activeCell="M141" sqref="M141"/>
    </sheetView>
  </sheetViews>
  <sheetFormatPr defaultRowHeight="14.4" x14ac:dyDescent="0.3"/>
  <cols>
    <col min="1" max="5" width="3" style="30" customWidth="1"/>
    <col min="6" max="6" width="29.6640625" style="30" customWidth="1"/>
    <col min="7" max="7" width="12" bestFit="1" customWidth="1"/>
    <col min="8" max="8" width="2.33203125" customWidth="1"/>
    <col min="9" max="9" width="7.109375" bestFit="1" customWidth="1"/>
    <col min="10" max="10" width="2.33203125" customWidth="1"/>
    <col min="11" max="11" width="10.77734375" bestFit="1" customWidth="1"/>
    <col min="12" max="12" width="2.33203125" customWidth="1"/>
    <col min="13" max="13" width="9.109375" bestFit="1" customWidth="1"/>
  </cols>
  <sheetData>
    <row r="1" spans="1:13" x14ac:dyDescent="0.3">
      <c r="A1" s="50" t="s">
        <v>129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x14ac:dyDescent="0.3">
      <c r="A2" s="50" t="s">
        <v>172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x14ac:dyDescent="0.3">
      <c r="A3" s="50" t="s">
        <v>131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" thickBot="1" x14ac:dyDescent="0.35">
      <c r="A4" s="15"/>
      <c r="B4" s="15"/>
      <c r="C4" s="15"/>
      <c r="D4" s="15"/>
      <c r="E4" s="15"/>
      <c r="F4" s="15"/>
      <c r="G4" s="16"/>
      <c r="H4" s="17"/>
      <c r="I4" s="16"/>
      <c r="J4" s="17"/>
      <c r="K4" s="16"/>
      <c r="L4" s="17"/>
      <c r="M4" s="16"/>
    </row>
    <row r="5" spans="1:13" s="11" customFormat="1" ht="15.6" thickTop="1" thickBot="1" x14ac:dyDescent="0.35">
      <c r="A5" s="18"/>
      <c r="B5" s="18"/>
      <c r="C5" s="18"/>
      <c r="D5" s="18"/>
      <c r="E5" s="18"/>
      <c r="F5" s="18"/>
      <c r="G5" s="19" t="s">
        <v>0</v>
      </c>
      <c r="H5" s="20"/>
      <c r="I5" s="19" t="s">
        <v>157</v>
      </c>
      <c r="J5" s="20"/>
      <c r="K5" s="19" t="s">
        <v>158</v>
      </c>
      <c r="L5" s="20"/>
      <c r="M5" s="19" t="s">
        <v>159</v>
      </c>
    </row>
    <row r="6" spans="1:13" ht="15" thickTop="1" x14ac:dyDescent="0.3">
      <c r="A6" s="15"/>
      <c r="B6" s="15" t="s">
        <v>1</v>
      </c>
      <c r="C6" s="15"/>
      <c r="D6" s="15"/>
      <c r="E6" s="15"/>
      <c r="F6" s="15"/>
      <c r="G6" s="21"/>
      <c r="H6" s="22"/>
      <c r="I6" s="21"/>
      <c r="J6" s="22"/>
      <c r="K6" s="21"/>
      <c r="L6" s="22"/>
      <c r="M6" s="23"/>
    </row>
    <row r="7" spans="1:13" x14ac:dyDescent="0.3">
      <c r="A7" s="15"/>
      <c r="B7" s="15"/>
      <c r="C7" s="15" t="s">
        <v>2</v>
      </c>
      <c r="D7" s="15"/>
      <c r="E7" s="15"/>
      <c r="F7" s="15"/>
      <c r="G7" s="21"/>
      <c r="H7" s="22"/>
      <c r="I7" s="21"/>
      <c r="J7" s="22"/>
      <c r="K7" s="21"/>
      <c r="L7" s="22"/>
      <c r="M7" s="23"/>
    </row>
    <row r="8" spans="1:13" x14ac:dyDescent="0.3">
      <c r="A8" s="15"/>
      <c r="B8" s="15"/>
      <c r="C8" s="15"/>
      <c r="D8" s="15" t="s">
        <v>3</v>
      </c>
      <c r="E8" s="15"/>
      <c r="F8" s="15"/>
      <c r="G8" s="21">
        <v>9690</v>
      </c>
      <c r="H8" s="22"/>
      <c r="I8" s="21">
        <v>9000</v>
      </c>
      <c r="J8" s="22"/>
      <c r="K8" s="21">
        <f>ROUND((G8-I8),5)</f>
        <v>690</v>
      </c>
      <c r="L8" s="22"/>
      <c r="M8" s="23">
        <f>ROUND(IF(I8=0, IF(G8=0, 0, 1), G8/I8),5)</f>
        <v>1.07667</v>
      </c>
    </row>
    <row r="9" spans="1:13" x14ac:dyDescent="0.3">
      <c r="A9" s="15"/>
      <c r="B9" s="15"/>
      <c r="C9" s="15"/>
      <c r="D9" s="15" t="s">
        <v>4</v>
      </c>
      <c r="E9" s="15"/>
      <c r="F9" s="15"/>
      <c r="G9" s="21"/>
      <c r="H9" s="22"/>
      <c r="I9" s="21"/>
      <c r="J9" s="22"/>
      <c r="K9" s="21"/>
      <c r="L9" s="22"/>
      <c r="M9" s="23"/>
    </row>
    <row r="10" spans="1:13" x14ac:dyDescent="0.3">
      <c r="A10" s="15"/>
      <c r="B10" s="15"/>
      <c r="C10" s="15"/>
      <c r="D10" s="15"/>
      <c r="E10" s="15" t="s">
        <v>5</v>
      </c>
      <c r="F10" s="15"/>
      <c r="G10" s="21">
        <v>9500.5</v>
      </c>
      <c r="H10" s="22"/>
      <c r="I10" s="21">
        <v>9700</v>
      </c>
      <c r="J10" s="22"/>
      <c r="K10" s="21">
        <f>ROUND((G10-I10),5)</f>
        <v>-199.5</v>
      </c>
      <c r="L10" s="22"/>
      <c r="M10" s="23">
        <f>ROUND(IF(I10=0, IF(G10=0, 0, 1), G10/I10),5)</f>
        <v>0.97943000000000002</v>
      </c>
    </row>
    <row r="11" spans="1:13" x14ac:dyDescent="0.3">
      <c r="A11" s="15"/>
      <c r="B11" s="15"/>
      <c r="C11" s="15"/>
      <c r="D11" s="15"/>
      <c r="E11" s="15" t="s">
        <v>6</v>
      </c>
      <c r="F11" s="15"/>
      <c r="G11" s="21">
        <v>3063</v>
      </c>
      <c r="H11" s="22"/>
      <c r="I11" s="21">
        <v>2300</v>
      </c>
      <c r="J11" s="22"/>
      <c r="K11" s="21">
        <f>ROUND((G11-I11),5)</f>
        <v>763</v>
      </c>
      <c r="L11" s="22"/>
      <c r="M11" s="23">
        <f>ROUND(IF(I11=0, IF(G11=0, 0, 1), G11/I11),5)</f>
        <v>1.3317399999999999</v>
      </c>
    </row>
    <row r="12" spans="1:13" x14ac:dyDescent="0.3">
      <c r="A12" s="15"/>
      <c r="B12" s="15"/>
      <c r="C12" s="15"/>
      <c r="D12" s="15"/>
      <c r="E12" s="15" t="s">
        <v>7</v>
      </c>
      <c r="F12" s="15"/>
      <c r="G12" s="21">
        <v>13</v>
      </c>
      <c r="H12" s="22"/>
      <c r="I12" s="21"/>
      <c r="J12" s="22"/>
      <c r="K12" s="21"/>
      <c r="L12" s="22"/>
      <c r="M12" s="23"/>
    </row>
    <row r="13" spans="1:13" ht="15" thickBot="1" x14ac:dyDescent="0.35">
      <c r="A13" s="15"/>
      <c r="B13" s="15"/>
      <c r="C13" s="15"/>
      <c r="D13" s="15"/>
      <c r="E13" s="15" t="s">
        <v>160</v>
      </c>
      <c r="F13" s="15"/>
      <c r="G13" s="24">
        <v>0</v>
      </c>
      <c r="H13" s="22"/>
      <c r="I13" s="24">
        <v>0</v>
      </c>
      <c r="J13" s="22"/>
      <c r="K13" s="24">
        <f>ROUND((G13-I13),5)</f>
        <v>0</v>
      </c>
      <c r="L13" s="22"/>
      <c r="M13" s="25">
        <f>ROUND(IF(I13=0, IF(G13=0, 0, 1), G13/I13),5)</f>
        <v>0</v>
      </c>
    </row>
    <row r="14" spans="1:13" x14ac:dyDescent="0.3">
      <c r="A14" s="15"/>
      <c r="B14" s="15"/>
      <c r="C14" s="15"/>
      <c r="D14" s="15" t="s">
        <v>8</v>
      </c>
      <c r="E14" s="15"/>
      <c r="F14" s="15"/>
      <c r="G14" s="21">
        <f>ROUND(SUM(G9:G13),5)</f>
        <v>12576.5</v>
      </c>
      <c r="H14" s="22"/>
      <c r="I14" s="21">
        <f>ROUND(SUM(I9:I13),5)</f>
        <v>12000</v>
      </c>
      <c r="J14" s="22"/>
      <c r="K14" s="21">
        <f>ROUND((G14-I14),5)</f>
        <v>576.5</v>
      </c>
      <c r="L14" s="22"/>
      <c r="M14" s="23">
        <f>ROUND(IF(I14=0, IF(G14=0, 0, 1), G14/I14),5)</f>
        <v>1.0480400000000001</v>
      </c>
    </row>
    <row r="15" spans="1:13" x14ac:dyDescent="0.3">
      <c r="A15" s="15"/>
      <c r="B15" s="15"/>
      <c r="C15" s="15"/>
      <c r="D15" s="15" t="s">
        <v>9</v>
      </c>
      <c r="E15" s="15"/>
      <c r="F15" s="15"/>
      <c r="G15" s="21"/>
      <c r="H15" s="22"/>
      <c r="I15" s="21"/>
      <c r="J15" s="22"/>
      <c r="K15" s="21"/>
      <c r="L15" s="22"/>
      <c r="M15" s="23"/>
    </row>
    <row r="16" spans="1:13" x14ac:dyDescent="0.3">
      <c r="A16" s="15"/>
      <c r="B16" s="15"/>
      <c r="C16" s="15"/>
      <c r="D16" s="15"/>
      <c r="E16" s="15" t="s">
        <v>10</v>
      </c>
      <c r="F16" s="15"/>
      <c r="G16" s="21">
        <v>15757</v>
      </c>
      <c r="H16" s="22"/>
      <c r="I16" s="21">
        <v>11500</v>
      </c>
      <c r="J16" s="22"/>
      <c r="K16" s="21">
        <f>ROUND((G16-I16),5)</f>
        <v>4257</v>
      </c>
      <c r="L16" s="22"/>
      <c r="M16" s="23">
        <f>ROUND(IF(I16=0, IF(G16=0, 0, 1), G16/I16),5)</f>
        <v>1.3701700000000001</v>
      </c>
    </row>
    <row r="17" spans="1:13" x14ac:dyDescent="0.3">
      <c r="A17" s="15"/>
      <c r="B17" s="15"/>
      <c r="C17" s="15"/>
      <c r="D17" s="15"/>
      <c r="E17" s="15" t="s">
        <v>11</v>
      </c>
      <c r="F17" s="15"/>
      <c r="G17" s="21">
        <v>1430</v>
      </c>
      <c r="H17" s="22"/>
      <c r="I17" s="21">
        <v>2500</v>
      </c>
      <c r="J17" s="22"/>
      <c r="K17" s="21">
        <f>ROUND((G17-I17),5)</f>
        <v>-1070</v>
      </c>
      <c r="L17" s="22"/>
      <c r="M17" s="23">
        <f>ROUND(IF(I17=0, IF(G17=0, 0, 1), G17/I17),5)</f>
        <v>0.57199999999999995</v>
      </c>
    </row>
    <row r="18" spans="1:13" ht="15" thickBot="1" x14ac:dyDescent="0.35">
      <c r="A18" s="15"/>
      <c r="B18" s="15"/>
      <c r="C18" s="15"/>
      <c r="D18" s="15"/>
      <c r="E18" s="15" t="s">
        <v>161</v>
      </c>
      <c r="F18" s="15"/>
      <c r="G18" s="24">
        <v>0</v>
      </c>
      <c r="H18" s="22"/>
      <c r="I18" s="24">
        <v>0</v>
      </c>
      <c r="J18" s="22"/>
      <c r="K18" s="24">
        <f>ROUND((G18-I18),5)</f>
        <v>0</v>
      </c>
      <c r="L18" s="22"/>
      <c r="M18" s="25">
        <f>ROUND(IF(I18=0, IF(G18=0, 0, 1), G18/I18),5)</f>
        <v>0</v>
      </c>
    </row>
    <row r="19" spans="1:13" x14ac:dyDescent="0.3">
      <c r="A19" s="15"/>
      <c r="B19" s="15"/>
      <c r="C19" s="15"/>
      <c r="D19" s="15" t="s">
        <v>12</v>
      </c>
      <c r="E19" s="15"/>
      <c r="F19" s="15"/>
      <c r="G19" s="21">
        <f>ROUND(SUM(G15:G18),5)</f>
        <v>17187</v>
      </c>
      <c r="H19" s="22"/>
      <c r="I19" s="21">
        <f>ROUND(SUM(I15:I18),5)</f>
        <v>14000</v>
      </c>
      <c r="J19" s="22"/>
      <c r="K19" s="21">
        <f>ROUND((G19-I19),5)</f>
        <v>3187</v>
      </c>
      <c r="L19" s="22"/>
      <c r="M19" s="23">
        <f>ROUND(IF(I19=0, IF(G19=0, 0, 1), G19/I19),5)</f>
        <v>1.2276400000000001</v>
      </c>
    </row>
    <row r="20" spans="1:13" x14ac:dyDescent="0.3">
      <c r="A20" s="15"/>
      <c r="B20" s="15"/>
      <c r="C20" s="15"/>
      <c r="D20" s="15" t="s">
        <v>13</v>
      </c>
      <c r="E20" s="15"/>
      <c r="F20" s="15"/>
      <c r="G20" s="21"/>
      <c r="H20" s="22"/>
      <c r="I20" s="21"/>
      <c r="J20" s="22"/>
      <c r="K20" s="21"/>
      <c r="L20" s="22"/>
      <c r="M20" s="23"/>
    </row>
    <row r="21" spans="1:13" x14ac:dyDescent="0.3">
      <c r="A21" s="15"/>
      <c r="B21" s="15"/>
      <c r="C21" s="15"/>
      <c r="D21" s="15"/>
      <c r="E21" s="15" t="s">
        <v>14</v>
      </c>
      <c r="F21" s="15"/>
      <c r="G21" s="21">
        <v>6983</v>
      </c>
      <c r="H21" s="22"/>
      <c r="I21" s="21">
        <v>7400</v>
      </c>
      <c r="J21" s="22"/>
      <c r="K21" s="21">
        <f>ROUND((G21-I21),5)</f>
        <v>-417</v>
      </c>
      <c r="L21" s="22"/>
      <c r="M21" s="23">
        <f>ROUND(IF(I21=0, IF(G21=0, 0, 1), G21/I21),5)</f>
        <v>0.94364999999999999</v>
      </c>
    </row>
    <row r="22" spans="1:13" ht="15" thickBot="1" x14ac:dyDescent="0.35">
      <c r="A22" s="15"/>
      <c r="B22" s="15"/>
      <c r="C22" s="15"/>
      <c r="D22" s="15"/>
      <c r="E22" s="15" t="s">
        <v>15</v>
      </c>
      <c r="F22" s="15"/>
      <c r="G22" s="24">
        <v>248</v>
      </c>
      <c r="H22" s="22"/>
      <c r="I22" s="24">
        <v>400</v>
      </c>
      <c r="J22" s="22"/>
      <c r="K22" s="24">
        <f>ROUND((G22-I22),5)</f>
        <v>-152</v>
      </c>
      <c r="L22" s="22"/>
      <c r="M22" s="25">
        <f>ROUND(IF(I22=0, IF(G22=0, 0, 1), G22/I22),5)</f>
        <v>0.62</v>
      </c>
    </row>
    <row r="23" spans="1:13" x14ac:dyDescent="0.3">
      <c r="A23" s="15"/>
      <c r="B23" s="15"/>
      <c r="C23" s="15"/>
      <c r="D23" s="15" t="s">
        <v>16</v>
      </c>
      <c r="E23" s="15"/>
      <c r="F23" s="15"/>
      <c r="G23" s="21">
        <f>ROUND(SUM(G20:G22),5)</f>
        <v>7231</v>
      </c>
      <c r="H23" s="22"/>
      <c r="I23" s="21">
        <f>ROUND(SUM(I20:I22),5)</f>
        <v>7800</v>
      </c>
      <c r="J23" s="22"/>
      <c r="K23" s="21">
        <f>ROUND((G23-I23),5)</f>
        <v>-569</v>
      </c>
      <c r="L23" s="22"/>
      <c r="M23" s="23">
        <f>ROUND(IF(I23=0, IF(G23=0, 0, 1), G23/I23),5)</f>
        <v>0.92705000000000004</v>
      </c>
    </row>
    <row r="24" spans="1:13" x14ac:dyDescent="0.3">
      <c r="A24" s="15"/>
      <c r="B24" s="15"/>
      <c r="C24" s="15"/>
      <c r="D24" s="15" t="s">
        <v>17</v>
      </c>
      <c r="E24" s="15"/>
      <c r="F24" s="15"/>
      <c r="G24" s="21"/>
      <c r="H24" s="22"/>
      <c r="I24" s="21"/>
      <c r="J24" s="22"/>
      <c r="K24" s="21"/>
      <c r="L24" s="22"/>
      <c r="M24" s="23"/>
    </row>
    <row r="25" spans="1:13" x14ac:dyDescent="0.3">
      <c r="A25" s="15"/>
      <c r="B25" s="15"/>
      <c r="C25" s="15"/>
      <c r="D25" s="15"/>
      <c r="E25" s="15" t="s">
        <v>18</v>
      </c>
      <c r="F25" s="15"/>
      <c r="G25" s="21">
        <v>15070.25</v>
      </c>
      <c r="H25" s="22"/>
      <c r="I25" s="21">
        <v>15000</v>
      </c>
      <c r="J25" s="22"/>
      <c r="K25" s="21">
        <f>ROUND((G25-I25),5)</f>
        <v>70.25</v>
      </c>
      <c r="L25" s="22"/>
      <c r="M25" s="23">
        <f>ROUND(IF(I25=0, IF(G25=0, 0, 1), G25/I25),5)</f>
        <v>1.00468</v>
      </c>
    </row>
    <row r="26" spans="1:13" x14ac:dyDescent="0.3">
      <c r="A26" s="15"/>
      <c r="B26" s="15"/>
      <c r="C26" s="15"/>
      <c r="D26" s="15"/>
      <c r="E26" s="15" t="s">
        <v>19</v>
      </c>
      <c r="F26" s="15"/>
      <c r="G26" s="21">
        <v>514</v>
      </c>
      <c r="H26" s="22"/>
      <c r="I26" s="21">
        <v>2500</v>
      </c>
      <c r="J26" s="22"/>
      <c r="K26" s="21">
        <f>ROUND((G26-I26),5)</f>
        <v>-1986</v>
      </c>
      <c r="L26" s="22"/>
      <c r="M26" s="23">
        <f>ROUND(IF(I26=0, IF(G26=0, 0, 1), G26/I26),5)</f>
        <v>0.2056</v>
      </c>
    </row>
    <row r="27" spans="1:13" x14ac:dyDescent="0.3">
      <c r="A27" s="15"/>
      <c r="B27" s="15"/>
      <c r="C27" s="15"/>
      <c r="D27" s="15"/>
      <c r="E27" s="15" t="s">
        <v>20</v>
      </c>
      <c r="F27" s="15"/>
      <c r="G27" s="21">
        <v>1200.94</v>
      </c>
      <c r="H27" s="22"/>
      <c r="I27" s="21"/>
      <c r="J27" s="22"/>
      <c r="K27" s="21"/>
      <c r="L27" s="22"/>
      <c r="M27" s="23"/>
    </row>
    <row r="28" spans="1:13" ht="15" thickBot="1" x14ac:dyDescent="0.35">
      <c r="A28" s="15"/>
      <c r="B28" s="15"/>
      <c r="C28" s="15"/>
      <c r="D28" s="15"/>
      <c r="E28" s="15" t="s">
        <v>162</v>
      </c>
      <c r="F28" s="15"/>
      <c r="G28" s="24">
        <v>0</v>
      </c>
      <c r="H28" s="22"/>
      <c r="I28" s="24">
        <v>0</v>
      </c>
      <c r="J28" s="22"/>
      <c r="K28" s="24">
        <f>ROUND((G28-I28),5)</f>
        <v>0</v>
      </c>
      <c r="L28" s="22"/>
      <c r="M28" s="25">
        <f>ROUND(IF(I28=0, IF(G28=0, 0, 1), G28/I28),5)</f>
        <v>0</v>
      </c>
    </row>
    <row r="29" spans="1:13" x14ac:dyDescent="0.3">
      <c r="A29" s="15"/>
      <c r="B29" s="15"/>
      <c r="C29" s="15"/>
      <c r="D29" s="15" t="s">
        <v>21</v>
      </c>
      <c r="E29" s="15"/>
      <c r="F29" s="15"/>
      <c r="G29" s="21">
        <f>ROUND(SUM(G24:G28),5)</f>
        <v>16785.189999999999</v>
      </c>
      <c r="H29" s="22"/>
      <c r="I29" s="21">
        <f>ROUND(SUM(I24:I28),5)</f>
        <v>17500</v>
      </c>
      <c r="J29" s="22"/>
      <c r="K29" s="21">
        <f>ROUND((G29-I29),5)</f>
        <v>-714.81</v>
      </c>
      <c r="L29" s="22"/>
      <c r="M29" s="23">
        <f>ROUND(IF(I29=0, IF(G29=0, 0, 1), G29/I29),5)</f>
        <v>0.95914999999999995</v>
      </c>
    </row>
    <row r="30" spans="1:13" x14ac:dyDescent="0.3">
      <c r="A30" s="15"/>
      <c r="B30" s="15"/>
      <c r="C30" s="15"/>
      <c r="D30" s="15" t="s">
        <v>22</v>
      </c>
      <c r="E30" s="15"/>
      <c r="F30" s="15"/>
      <c r="G30" s="21"/>
      <c r="H30" s="22"/>
      <c r="I30" s="21"/>
      <c r="J30" s="22"/>
      <c r="K30" s="21"/>
      <c r="L30" s="22"/>
      <c r="M30" s="23"/>
    </row>
    <row r="31" spans="1:13" x14ac:dyDescent="0.3">
      <c r="A31" s="15"/>
      <c r="B31" s="15"/>
      <c r="C31" s="15"/>
      <c r="D31" s="15"/>
      <c r="E31" s="15" t="s">
        <v>23</v>
      </c>
      <c r="F31" s="15"/>
      <c r="G31" s="21">
        <v>4300</v>
      </c>
      <c r="H31" s="22"/>
      <c r="I31" s="21">
        <v>3700</v>
      </c>
      <c r="J31" s="22"/>
      <c r="K31" s="21">
        <f t="shared" ref="K31:K36" si="0">ROUND((G31-I31),5)</f>
        <v>600</v>
      </c>
      <c r="L31" s="22"/>
      <c r="M31" s="23">
        <f t="shared" ref="M31:M36" si="1">ROUND(IF(I31=0, IF(G31=0, 0, 1), G31/I31),5)</f>
        <v>1.1621600000000001</v>
      </c>
    </row>
    <row r="32" spans="1:13" x14ac:dyDescent="0.3">
      <c r="A32" s="15"/>
      <c r="B32" s="15"/>
      <c r="C32" s="15"/>
      <c r="D32" s="15"/>
      <c r="E32" s="15" t="s">
        <v>24</v>
      </c>
      <c r="F32" s="15"/>
      <c r="G32" s="21">
        <v>30</v>
      </c>
      <c r="H32" s="22"/>
      <c r="I32" s="21">
        <v>1000</v>
      </c>
      <c r="J32" s="22"/>
      <c r="K32" s="21">
        <f t="shared" si="0"/>
        <v>-970</v>
      </c>
      <c r="L32" s="22"/>
      <c r="M32" s="23">
        <f t="shared" si="1"/>
        <v>0.03</v>
      </c>
    </row>
    <row r="33" spans="1:13" ht="15" thickBot="1" x14ac:dyDescent="0.35">
      <c r="A33" s="15"/>
      <c r="B33" s="15"/>
      <c r="C33" s="15"/>
      <c r="D33" s="15"/>
      <c r="E33" s="15" t="s">
        <v>25</v>
      </c>
      <c r="F33" s="15"/>
      <c r="G33" s="24">
        <v>1400</v>
      </c>
      <c r="H33" s="22"/>
      <c r="I33" s="24">
        <v>0</v>
      </c>
      <c r="J33" s="22"/>
      <c r="K33" s="24">
        <f t="shared" si="0"/>
        <v>1400</v>
      </c>
      <c r="L33" s="22"/>
      <c r="M33" s="25">
        <f t="shared" si="1"/>
        <v>1</v>
      </c>
    </row>
    <row r="34" spans="1:13" x14ac:dyDescent="0.3">
      <c r="A34" s="15"/>
      <c r="B34" s="15"/>
      <c r="C34" s="15"/>
      <c r="D34" s="15" t="s">
        <v>26</v>
      </c>
      <c r="E34" s="15"/>
      <c r="F34" s="15"/>
      <c r="G34" s="21">
        <f>ROUND(SUM(G30:G33),5)</f>
        <v>5730</v>
      </c>
      <c r="H34" s="22"/>
      <c r="I34" s="21">
        <f>ROUND(SUM(I30:I33),5)</f>
        <v>4700</v>
      </c>
      <c r="J34" s="22"/>
      <c r="K34" s="21">
        <f t="shared" si="0"/>
        <v>1030</v>
      </c>
      <c r="L34" s="22"/>
      <c r="M34" s="23">
        <f t="shared" si="1"/>
        <v>1.21915</v>
      </c>
    </row>
    <row r="35" spans="1:13" ht="15" thickBot="1" x14ac:dyDescent="0.35">
      <c r="A35" s="15"/>
      <c r="B35" s="15"/>
      <c r="C35" s="15"/>
      <c r="D35" s="15" t="s">
        <v>27</v>
      </c>
      <c r="E35" s="15"/>
      <c r="F35" s="15"/>
      <c r="G35" s="24">
        <v>2680</v>
      </c>
      <c r="H35" s="22"/>
      <c r="I35" s="24">
        <v>0</v>
      </c>
      <c r="J35" s="22"/>
      <c r="K35" s="24">
        <f t="shared" si="0"/>
        <v>2680</v>
      </c>
      <c r="L35" s="22"/>
      <c r="M35" s="25">
        <f t="shared" si="1"/>
        <v>1</v>
      </c>
    </row>
    <row r="36" spans="1:13" x14ac:dyDescent="0.3">
      <c r="A36" s="15"/>
      <c r="B36" s="15"/>
      <c r="C36" s="15" t="s">
        <v>28</v>
      </c>
      <c r="D36" s="15"/>
      <c r="E36" s="15"/>
      <c r="F36" s="15"/>
      <c r="G36" s="21">
        <f>ROUND(SUM(G7:G8)+G14+G19+G23+G29+SUM(G34:G35),5)</f>
        <v>71879.69</v>
      </c>
      <c r="H36" s="22"/>
      <c r="I36" s="21">
        <f>ROUND(SUM(I7:I8)+I14+I19+I23+I29+SUM(I34:I35),5)</f>
        <v>65000</v>
      </c>
      <c r="J36" s="22"/>
      <c r="K36" s="21">
        <f t="shared" si="0"/>
        <v>6879.69</v>
      </c>
      <c r="L36" s="22"/>
      <c r="M36" s="31">
        <f t="shared" si="1"/>
        <v>1.1058399999999999</v>
      </c>
    </row>
    <row r="37" spans="1:13" x14ac:dyDescent="0.3">
      <c r="A37" s="15"/>
      <c r="B37" s="15"/>
      <c r="C37" s="15" t="s">
        <v>29</v>
      </c>
      <c r="D37" s="15"/>
      <c r="E37" s="15"/>
      <c r="F37" s="15"/>
      <c r="G37" s="21"/>
      <c r="H37" s="22"/>
      <c r="I37" s="21"/>
      <c r="J37" s="22"/>
      <c r="K37" s="21"/>
      <c r="L37" s="22"/>
      <c r="M37" s="23"/>
    </row>
    <row r="38" spans="1:13" x14ac:dyDescent="0.3">
      <c r="A38" s="15"/>
      <c r="B38" s="15"/>
      <c r="C38" s="15"/>
      <c r="D38" s="15" t="s">
        <v>30</v>
      </c>
      <c r="E38" s="15"/>
      <c r="F38" s="15"/>
      <c r="G38" s="21"/>
      <c r="H38" s="22"/>
      <c r="I38" s="21"/>
      <c r="J38" s="22"/>
      <c r="K38" s="21"/>
      <c r="L38" s="22"/>
      <c r="M38" s="23"/>
    </row>
    <row r="39" spans="1:13" x14ac:dyDescent="0.3">
      <c r="A39" s="15"/>
      <c r="B39" s="15"/>
      <c r="C39" s="15"/>
      <c r="D39" s="15"/>
      <c r="E39" s="15" t="s">
        <v>31</v>
      </c>
      <c r="F39" s="15"/>
      <c r="G39" s="21">
        <v>4769.88</v>
      </c>
      <c r="H39" s="22"/>
      <c r="I39" s="21">
        <v>4600</v>
      </c>
      <c r="J39" s="22"/>
      <c r="K39" s="21">
        <f>ROUND((G39-I39),5)</f>
        <v>169.88</v>
      </c>
      <c r="L39" s="22"/>
      <c r="M39" s="23">
        <f>ROUND(IF(I39=0, IF(G39=0, 0, 1), G39/I39),5)</f>
        <v>1.0369299999999999</v>
      </c>
    </row>
    <row r="40" spans="1:13" x14ac:dyDescent="0.3">
      <c r="A40" s="15"/>
      <c r="B40" s="15"/>
      <c r="C40" s="15"/>
      <c r="D40" s="15"/>
      <c r="E40" s="15" t="s">
        <v>32</v>
      </c>
      <c r="F40" s="15"/>
      <c r="G40" s="21">
        <v>162.19</v>
      </c>
      <c r="H40" s="22"/>
      <c r="I40" s="21">
        <v>65</v>
      </c>
      <c r="J40" s="22"/>
      <c r="K40" s="21">
        <f>ROUND((G40-I40),5)</f>
        <v>97.19</v>
      </c>
      <c r="L40" s="22"/>
      <c r="M40" s="23">
        <f>ROUND(IF(I40=0, IF(G40=0, 0, 1), G40/I40),5)</f>
        <v>2.4952299999999998</v>
      </c>
    </row>
    <row r="41" spans="1:13" x14ac:dyDescent="0.3">
      <c r="A41" s="15"/>
      <c r="B41" s="15"/>
      <c r="C41" s="15"/>
      <c r="D41" s="15"/>
      <c r="E41" s="15" t="s">
        <v>33</v>
      </c>
      <c r="F41" s="15"/>
      <c r="G41" s="21">
        <v>384.12</v>
      </c>
      <c r="H41" s="22"/>
      <c r="I41" s="21">
        <v>161</v>
      </c>
      <c r="J41" s="22"/>
      <c r="K41" s="21">
        <f>ROUND((G41-I41),5)</f>
        <v>223.12</v>
      </c>
      <c r="L41" s="22"/>
      <c r="M41" s="23">
        <f>ROUND(IF(I41=0, IF(G41=0, 0, 1), G41/I41),5)</f>
        <v>2.38584</v>
      </c>
    </row>
    <row r="42" spans="1:13" x14ac:dyDescent="0.3">
      <c r="A42" s="15"/>
      <c r="B42" s="15"/>
      <c r="C42" s="15"/>
      <c r="D42" s="15"/>
      <c r="E42" s="15" t="s">
        <v>34</v>
      </c>
      <c r="F42" s="15"/>
      <c r="G42" s="21">
        <v>55.66</v>
      </c>
      <c r="H42" s="22"/>
      <c r="I42" s="21">
        <v>240</v>
      </c>
      <c r="J42" s="22"/>
      <c r="K42" s="21">
        <f>ROUND((G42-I42),5)</f>
        <v>-184.34</v>
      </c>
      <c r="L42" s="22"/>
      <c r="M42" s="23">
        <f>ROUND(IF(I42=0, IF(G42=0, 0, 1), G42/I42),5)</f>
        <v>0.23191999999999999</v>
      </c>
    </row>
    <row r="43" spans="1:13" x14ac:dyDescent="0.3">
      <c r="A43" s="15"/>
      <c r="B43" s="15"/>
      <c r="C43" s="15"/>
      <c r="D43" s="15"/>
      <c r="E43" s="15" t="s">
        <v>35</v>
      </c>
      <c r="F43" s="15"/>
      <c r="G43" s="21">
        <v>810</v>
      </c>
      <c r="H43" s="22"/>
      <c r="I43" s="21"/>
      <c r="J43" s="22"/>
      <c r="K43" s="21"/>
      <c r="L43" s="22"/>
      <c r="M43" s="23"/>
    </row>
    <row r="44" spans="1:13" x14ac:dyDescent="0.3">
      <c r="A44" s="15"/>
      <c r="B44" s="15"/>
      <c r="C44" s="15"/>
      <c r="D44" s="15"/>
      <c r="E44" s="15" t="s">
        <v>36</v>
      </c>
      <c r="F44" s="15"/>
      <c r="G44" s="21">
        <v>-25</v>
      </c>
      <c r="H44" s="22"/>
      <c r="I44" s="21"/>
      <c r="J44" s="22"/>
      <c r="K44" s="21"/>
      <c r="L44" s="22"/>
      <c r="M44" s="23"/>
    </row>
    <row r="45" spans="1:13" x14ac:dyDescent="0.3">
      <c r="A45" s="15"/>
      <c r="B45" s="15"/>
      <c r="C45" s="15"/>
      <c r="D45" s="15"/>
      <c r="E45" s="15" t="s">
        <v>37</v>
      </c>
      <c r="F45" s="15"/>
      <c r="G45" s="21">
        <v>4683.43</v>
      </c>
      <c r="H45" s="22"/>
      <c r="I45" s="21"/>
      <c r="J45" s="22"/>
      <c r="K45" s="21"/>
      <c r="L45" s="22"/>
      <c r="M45" s="23"/>
    </row>
    <row r="46" spans="1:13" ht="15" thickBot="1" x14ac:dyDescent="0.35">
      <c r="A46" s="15"/>
      <c r="B46" s="15"/>
      <c r="C46" s="15"/>
      <c r="D46" s="15"/>
      <c r="E46" s="15" t="s">
        <v>38</v>
      </c>
      <c r="F46" s="15"/>
      <c r="G46" s="24">
        <v>473.23</v>
      </c>
      <c r="H46" s="22"/>
      <c r="I46" s="24">
        <v>0</v>
      </c>
      <c r="J46" s="22"/>
      <c r="K46" s="24">
        <f>ROUND((G46-I46),5)</f>
        <v>473.23</v>
      </c>
      <c r="L46" s="22"/>
      <c r="M46" s="25">
        <f>ROUND(IF(I46=0, IF(G46=0, 0, 1), G46/I46),5)</f>
        <v>1</v>
      </c>
    </row>
    <row r="47" spans="1:13" x14ac:dyDescent="0.3">
      <c r="A47" s="15"/>
      <c r="B47" s="15"/>
      <c r="C47" s="15"/>
      <c r="D47" s="15" t="s">
        <v>39</v>
      </c>
      <c r="E47" s="15"/>
      <c r="F47" s="15"/>
      <c r="G47" s="21">
        <f>ROUND(SUM(G38:G46),5)</f>
        <v>11313.51</v>
      </c>
      <c r="H47" s="22"/>
      <c r="I47" s="21">
        <f>ROUND(SUM(I38:I46),5)</f>
        <v>5066</v>
      </c>
      <c r="J47" s="22"/>
      <c r="K47" s="21">
        <f>ROUND((G47-I47),5)</f>
        <v>6247.51</v>
      </c>
      <c r="L47" s="22"/>
      <c r="M47" s="32">
        <f>ROUND(IF(I47=0, IF(G47=0, 0, 1), G47/I47),5)</f>
        <v>2.2332200000000002</v>
      </c>
    </row>
    <row r="48" spans="1:13" x14ac:dyDescent="0.3">
      <c r="A48" s="15"/>
      <c r="B48" s="15"/>
      <c r="C48" s="15"/>
      <c r="D48" s="15" t="s">
        <v>40</v>
      </c>
      <c r="E48" s="15"/>
      <c r="F48" s="15"/>
      <c r="G48" s="21">
        <v>710.2</v>
      </c>
      <c r="H48" s="22"/>
      <c r="I48" s="21">
        <v>970.2</v>
      </c>
      <c r="J48" s="22"/>
      <c r="K48" s="21">
        <f>ROUND((G48-I48),5)</f>
        <v>-260</v>
      </c>
      <c r="L48" s="22"/>
      <c r="M48" s="23">
        <f>ROUND(IF(I48=0, IF(G48=0, 0, 1), G48/I48),5)</f>
        <v>0.73201000000000005</v>
      </c>
    </row>
    <row r="49" spans="1:13" x14ac:dyDescent="0.3">
      <c r="A49" s="15"/>
      <c r="B49" s="15"/>
      <c r="C49" s="15"/>
      <c r="D49" s="15" t="s">
        <v>41</v>
      </c>
      <c r="E49" s="15"/>
      <c r="F49" s="15"/>
      <c r="G49" s="21">
        <v>83</v>
      </c>
      <c r="H49" s="22"/>
      <c r="I49" s="21">
        <v>0</v>
      </c>
      <c r="J49" s="22"/>
      <c r="K49" s="21">
        <f>ROUND((G49-I49),5)</f>
        <v>83</v>
      </c>
      <c r="L49" s="22"/>
      <c r="M49" s="23">
        <f>ROUND(IF(I49=0, IF(G49=0, 0, 1), G49/I49),5)</f>
        <v>1</v>
      </c>
    </row>
    <row r="50" spans="1:13" x14ac:dyDescent="0.3">
      <c r="A50" s="15"/>
      <c r="B50" s="15"/>
      <c r="C50" s="15"/>
      <c r="D50" s="15" t="s">
        <v>42</v>
      </c>
      <c r="E50" s="15"/>
      <c r="F50" s="15"/>
      <c r="G50" s="21"/>
      <c r="H50" s="22"/>
      <c r="I50" s="21"/>
      <c r="J50" s="22"/>
      <c r="K50" s="21"/>
      <c r="L50" s="22"/>
      <c r="M50" s="23"/>
    </row>
    <row r="51" spans="1:13" x14ac:dyDescent="0.3">
      <c r="A51" s="15"/>
      <c r="B51" s="15"/>
      <c r="C51" s="15"/>
      <c r="D51" s="15"/>
      <c r="E51" s="15" t="s">
        <v>43</v>
      </c>
      <c r="F51" s="15"/>
      <c r="G51" s="21">
        <v>658.05</v>
      </c>
      <c r="H51" s="22"/>
      <c r="I51" s="21">
        <v>700</v>
      </c>
      <c r="J51" s="22"/>
      <c r="K51" s="21">
        <f>ROUND((G51-I51),5)</f>
        <v>-41.95</v>
      </c>
      <c r="L51" s="22"/>
      <c r="M51" s="23">
        <f>ROUND(IF(I51=0, IF(G51=0, 0, 1), G51/I51),5)</f>
        <v>0.94006999999999996</v>
      </c>
    </row>
    <row r="52" spans="1:13" x14ac:dyDescent="0.3">
      <c r="A52" s="15"/>
      <c r="B52" s="15"/>
      <c r="C52" s="15"/>
      <c r="D52" s="15"/>
      <c r="E52" s="15" t="s">
        <v>44</v>
      </c>
      <c r="F52" s="15"/>
      <c r="G52" s="21"/>
      <c r="H52" s="22"/>
      <c r="I52" s="21"/>
      <c r="J52" s="22"/>
      <c r="K52" s="21"/>
      <c r="L52" s="22"/>
      <c r="M52" s="23"/>
    </row>
    <row r="53" spans="1:13" x14ac:dyDescent="0.3">
      <c r="A53" s="15"/>
      <c r="B53" s="15"/>
      <c r="C53" s="15"/>
      <c r="D53" s="15"/>
      <c r="E53" s="15"/>
      <c r="F53" s="15" t="s">
        <v>45</v>
      </c>
      <c r="G53" s="21">
        <v>221</v>
      </c>
      <c r="H53" s="22"/>
      <c r="I53" s="21">
        <v>1440</v>
      </c>
      <c r="J53" s="22"/>
      <c r="K53" s="21">
        <f t="shared" ref="K53:K58" si="2">ROUND((G53-I53),5)</f>
        <v>-1219</v>
      </c>
      <c r="L53" s="22"/>
      <c r="M53" s="23">
        <f t="shared" ref="M53:M58" si="3">ROUND(IF(I53=0, IF(G53=0, 0, 1), G53/I53),5)</f>
        <v>0.15347</v>
      </c>
    </row>
    <row r="54" spans="1:13" x14ac:dyDescent="0.3">
      <c r="A54" s="15"/>
      <c r="B54" s="15"/>
      <c r="C54" s="15"/>
      <c r="D54" s="15"/>
      <c r="E54" s="15"/>
      <c r="F54" s="15" t="s">
        <v>46</v>
      </c>
      <c r="G54" s="21">
        <v>1920</v>
      </c>
      <c r="H54" s="22"/>
      <c r="I54" s="21">
        <v>1920</v>
      </c>
      <c r="J54" s="22"/>
      <c r="K54" s="21">
        <f t="shared" si="2"/>
        <v>0</v>
      </c>
      <c r="L54" s="22"/>
      <c r="M54" s="23">
        <f t="shared" si="3"/>
        <v>1</v>
      </c>
    </row>
    <row r="55" spans="1:13" x14ac:dyDescent="0.3">
      <c r="A55" s="15"/>
      <c r="B55" s="15"/>
      <c r="C55" s="15"/>
      <c r="D55" s="15"/>
      <c r="E55" s="15"/>
      <c r="F55" s="15" t="s">
        <v>47</v>
      </c>
      <c r="G55" s="21">
        <v>537.88</v>
      </c>
      <c r="H55" s="22"/>
      <c r="I55" s="21">
        <v>720</v>
      </c>
      <c r="J55" s="22"/>
      <c r="K55" s="21">
        <f t="shared" si="2"/>
        <v>-182.12</v>
      </c>
      <c r="L55" s="22"/>
      <c r="M55" s="23">
        <f t="shared" si="3"/>
        <v>0.74705999999999995</v>
      </c>
    </row>
    <row r="56" spans="1:13" x14ac:dyDescent="0.3">
      <c r="A56" s="15"/>
      <c r="B56" s="15"/>
      <c r="C56" s="15"/>
      <c r="D56" s="15"/>
      <c r="E56" s="15"/>
      <c r="F56" s="15" t="s">
        <v>48</v>
      </c>
      <c r="G56" s="21">
        <v>343.52</v>
      </c>
      <c r="H56" s="22"/>
      <c r="I56" s="21">
        <v>720</v>
      </c>
      <c r="J56" s="22"/>
      <c r="K56" s="21">
        <f t="shared" si="2"/>
        <v>-376.48</v>
      </c>
      <c r="L56" s="22"/>
      <c r="M56" s="23">
        <f t="shared" si="3"/>
        <v>0.47710999999999998</v>
      </c>
    </row>
    <row r="57" spans="1:13" ht="15" thickBot="1" x14ac:dyDescent="0.35">
      <c r="A57" s="15"/>
      <c r="B57" s="15"/>
      <c r="C57" s="15"/>
      <c r="D57" s="15"/>
      <c r="E57" s="15"/>
      <c r="F57" s="15" t="s">
        <v>163</v>
      </c>
      <c r="G57" s="24">
        <v>0</v>
      </c>
      <c r="H57" s="22"/>
      <c r="I57" s="24">
        <v>0</v>
      </c>
      <c r="J57" s="22"/>
      <c r="K57" s="24">
        <f t="shared" si="2"/>
        <v>0</v>
      </c>
      <c r="L57" s="22"/>
      <c r="M57" s="25">
        <f t="shared" si="3"/>
        <v>0</v>
      </c>
    </row>
    <row r="58" spans="1:13" x14ac:dyDescent="0.3">
      <c r="A58" s="15"/>
      <c r="B58" s="15"/>
      <c r="C58" s="15"/>
      <c r="D58" s="15"/>
      <c r="E58" s="15" t="s">
        <v>49</v>
      </c>
      <c r="F58" s="15"/>
      <c r="G58" s="21">
        <f>ROUND(SUM(G52:G57),5)</f>
        <v>3022.4</v>
      </c>
      <c r="H58" s="22"/>
      <c r="I58" s="21">
        <f>ROUND(SUM(I52:I57),5)</f>
        <v>4800</v>
      </c>
      <c r="J58" s="22"/>
      <c r="K58" s="21">
        <f t="shared" si="2"/>
        <v>-1777.6</v>
      </c>
      <c r="L58" s="22"/>
      <c r="M58" s="23">
        <f t="shared" si="3"/>
        <v>0.62966999999999995</v>
      </c>
    </row>
    <row r="59" spans="1:13" x14ac:dyDescent="0.3">
      <c r="A59" s="15"/>
      <c r="B59" s="15"/>
      <c r="C59" s="15"/>
      <c r="D59" s="15"/>
      <c r="E59" s="15" t="s">
        <v>50</v>
      </c>
      <c r="F59" s="15"/>
      <c r="G59" s="21"/>
      <c r="H59" s="22"/>
      <c r="I59" s="21"/>
      <c r="J59" s="22"/>
      <c r="K59" s="21"/>
      <c r="L59" s="22"/>
      <c r="M59" s="23"/>
    </row>
    <row r="60" spans="1:13" x14ac:dyDescent="0.3">
      <c r="A60" s="15"/>
      <c r="B60" s="15"/>
      <c r="C60" s="15"/>
      <c r="D60" s="15"/>
      <c r="E60" s="15"/>
      <c r="F60" s="15" t="s">
        <v>51</v>
      </c>
      <c r="G60" s="21">
        <v>2697.87</v>
      </c>
      <c r="H60" s="22"/>
      <c r="I60" s="21">
        <v>3700</v>
      </c>
      <c r="J60" s="22"/>
      <c r="K60" s="21">
        <f t="shared" ref="K60:K65" si="4">ROUND((G60-I60),5)</f>
        <v>-1002.13</v>
      </c>
      <c r="L60" s="22"/>
      <c r="M60" s="23">
        <f t="shared" ref="M60:M65" si="5">ROUND(IF(I60=0, IF(G60=0, 0, 1), G60/I60),5)</f>
        <v>0.72914999999999996</v>
      </c>
    </row>
    <row r="61" spans="1:13" x14ac:dyDescent="0.3">
      <c r="A61" s="15"/>
      <c r="B61" s="15"/>
      <c r="C61" s="15"/>
      <c r="D61" s="15"/>
      <c r="E61" s="15"/>
      <c r="F61" s="15" t="s">
        <v>52</v>
      </c>
      <c r="G61" s="21">
        <v>1147.71</v>
      </c>
      <c r="H61" s="22"/>
      <c r="I61" s="21">
        <v>500</v>
      </c>
      <c r="J61" s="22"/>
      <c r="K61" s="21">
        <f t="shared" si="4"/>
        <v>647.71</v>
      </c>
      <c r="L61" s="22"/>
      <c r="M61" s="23">
        <f t="shared" si="5"/>
        <v>2.29542</v>
      </c>
    </row>
    <row r="62" spans="1:13" ht="15" thickBot="1" x14ac:dyDescent="0.35">
      <c r="A62" s="15"/>
      <c r="B62" s="15"/>
      <c r="C62" s="15"/>
      <c r="D62" s="15"/>
      <c r="E62" s="15"/>
      <c r="F62" s="15" t="s">
        <v>164</v>
      </c>
      <c r="G62" s="24">
        <v>0</v>
      </c>
      <c r="H62" s="22"/>
      <c r="I62" s="24">
        <v>0</v>
      </c>
      <c r="J62" s="22"/>
      <c r="K62" s="24">
        <f t="shared" si="4"/>
        <v>0</v>
      </c>
      <c r="L62" s="22"/>
      <c r="M62" s="25">
        <f t="shared" si="5"/>
        <v>0</v>
      </c>
    </row>
    <row r="63" spans="1:13" x14ac:dyDescent="0.3">
      <c r="A63" s="15"/>
      <c r="B63" s="15"/>
      <c r="C63" s="15"/>
      <c r="D63" s="15"/>
      <c r="E63" s="15" t="s">
        <v>53</v>
      </c>
      <c r="F63" s="15"/>
      <c r="G63" s="21">
        <f>ROUND(SUM(G59:G62),5)</f>
        <v>3845.58</v>
      </c>
      <c r="H63" s="22"/>
      <c r="I63" s="21">
        <f>ROUND(SUM(I59:I62),5)</f>
        <v>4200</v>
      </c>
      <c r="J63" s="22"/>
      <c r="K63" s="21">
        <f t="shared" si="4"/>
        <v>-354.42</v>
      </c>
      <c r="L63" s="22"/>
      <c r="M63" s="23">
        <f t="shared" si="5"/>
        <v>0.91561000000000003</v>
      </c>
    </row>
    <row r="64" spans="1:13" x14ac:dyDescent="0.3">
      <c r="A64" s="15"/>
      <c r="B64" s="15"/>
      <c r="C64" s="15"/>
      <c r="D64" s="15"/>
      <c r="E64" s="15" t="s">
        <v>54</v>
      </c>
      <c r="F64" s="15"/>
      <c r="G64" s="21">
        <v>150</v>
      </c>
      <c r="H64" s="22"/>
      <c r="I64" s="21">
        <v>150</v>
      </c>
      <c r="J64" s="22"/>
      <c r="K64" s="21">
        <f t="shared" si="4"/>
        <v>0</v>
      </c>
      <c r="L64" s="22"/>
      <c r="M64" s="23">
        <f t="shared" si="5"/>
        <v>1</v>
      </c>
    </row>
    <row r="65" spans="1:13" x14ac:dyDescent="0.3">
      <c r="A65" s="15"/>
      <c r="B65" s="15"/>
      <c r="C65" s="15"/>
      <c r="D65" s="15"/>
      <c r="E65" s="15" t="s">
        <v>55</v>
      </c>
      <c r="F65" s="15"/>
      <c r="G65" s="21">
        <v>81.34</v>
      </c>
      <c r="H65" s="22"/>
      <c r="I65" s="21">
        <v>300</v>
      </c>
      <c r="J65" s="22"/>
      <c r="K65" s="21">
        <f t="shared" si="4"/>
        <v>-218.66</v>
      </c>
      <c r="L65" s="22"/>
      <c r="M65" s="23">
        <f t="shared" si="5"/>
        <v>0.27112999999999998</v>
      </c>
    </row>
    <row r="66" spans="1:13" x14ac:dyDescent="0.3">
      <c r="A66" s="15"/>
      <c r="B66" s="15"/>
      <c r="C66" s="15"/>
      <c r="D66" s="15"/>
      <c r="E66" s="15" t="s">
        <v>56</v>
      </c>
      <c r="F66" s="15"/>
      <c r="G66" s="21">
        <v>121.99</v>
      </c>
      <c r="H66" s="22"/>
      <c r="I66" s="21"/>
      <c r="J66" s="22"/>
      <c r="K66" s="21"/>
      <c r="L66" s="22"/>
      <c r="M66" s="23"/>
    </row>
    <row r="67" spans="1:13" ht="15" thickBot="1" x14ac:dyDescent="0.35">
      <c r="A67" s="15"/>
      <c r="B67" s="15"/>
      <c r="C67" s="15"/>
      <c r="D67" s="15"/>
      <c r="E67" s="15" t="s">
        <v>165</v>
      </c>
      <c r="F67" s="15"/>
      <c r="G67" s="24">
        <v>0</v>
      </c>
      <c r="H67" s="22"/>
      <c r="I67" s="24">
        <v>0</v>
      </c>
      <c r="J67" s="22"/>
      <c r="K67" s="24">
        <f>ROUND((G67-I67),5)</f>
        <v>0</v>
      </c>
      <c r="L67" s="22"/>
      <c r="M67" s="25">
        <f>ROUND(IF(I67=0, IF(G67=0, 0, 1), G67/I67),5)</f>
        <v>0</v>
      </c>
    </row>
    <row r="68" spans="1:13" x14ac:dyDescent="0.3">
      <c r="A68" s="15"/>
      <c r="B68" s="15"/>
      <c r="C68" s="15"/>
      <c r="D68" s="15" t="s">
        <v>57</v>
      </c>
      <c r="E68" s="15"/>
      <c r="F68" s="15"/>
      <c r="G68" s="21">
        <f>ROUND(SUM(G50:G51)+G58+SUM(G63:G67),5)</f>
        <v>7879.36</v>
      </c>
      <c r="H68" s="22"/>
      <c r="I68" s="21">
        <f>ROUND(SUM(I50:I51)+I58+SUM(I63:I67),5)</f>
        <v>10150</v>
      </c>
      <c r="J68" s="22"/>
      <c r="K68" s="21">
        <f>ROUND((G68-I68),5)</f>
        <v>-2270.64</v>
      </c>
      <c r="L68" s="22"/>
      <c r="M68" s="31">
        <f>ROUND(IF(I68=0, IF(G68=0, 0, 1), G68/I68),5)</f>
        <v>0.77629000000000004</v>
      </c>
    </row>
    <row r="69" spans="1:13" x14ac:dyDescent="0.3">
      <c r="A69" s="15"/>
      <c r="B69" s="15"/>
      <c r="C69" s="15"/>
      <c r="D69" s="15" t="s">
        <v>58</v>
      </c>
      <c r="E69" s="15"/>
      <c r="F69" s="15"/>
      <c r="G69" s="21"/>
      <c r="H69" s="22"/>
      <c r="I69" s="21"/>
      <c r="J69" s="22"/>
      <c r="K69" s="21"/>
      <c r="L69" s="22"/>
      <c r="M69" s="23"/>
    </row>
    <row r="70" spans="1:13" x14ac:dyDescent="0.3">
      <c r="A70" s="15"/>
      <c r="B70" s="15"/>
      <c r="C70" s="15"/>
      <c r="D70" s="15"/>
      <c r="E70" s="15" t="s">
        <v>59</v>
      </c>
      <c r="F70" s="15"/>
      <c r="G70" s="21">
        <v>1488</v>
      </c>
      <c r="H70" s="22"/>
      <c r="I70" s="21">
        <v>0</v>
      </c>
      <c r="J70" s="22"/>
      <c r="K70" s="21">
        <f t="shared" ref="K70:K75" si="6">ROUND((G70-I70),5)</f>
        <v>1488</v>
      </c>
      <c r="L70" s="22"/>
      <c r="M70" s="23">
        <f t="shared" ref="M70:M75" si="7">ROUND(IF(I70=0, IF(G70=0, 0, 1), G70/I70),5)</f>
        <v>1</v>
      </c>
    </row>
    <row r="71" spans="1:13" x14ac:dyDescent="0.3">
      <c r="A71" s="15"/>
      <c r="B71" s="15"/>
      <c r="C71" s="15"/>
      <c r="D71" s="15"/>
      <c r="E71" s="15" t="s">
        <v>60</v>
      </c>
      <c r="F71" s="15"/>
      <c r="G71" s="21">
        <v>260</v>
      </c>
      <c r="H71" s="22"/>
      <c r="I71" s="21">
        <v>0</v>
      </c>
      <c r="J71" s="22"/>
      <c r="K71" s="21">
        <f t="shared" si="6"/>
        <v>260</v>
      </c>
      <c r="L71" s="22"/>
      <c r="M71" s="23">
        <f t="shared" si="7"/>
        <v>1</v>
      </c>
    </row>
    <row r="72" spans="1:13" x14ac:dyDescent="0.3">
      <c r="A72" s="15"/>
      <c r="B72" s="15"/>
      <c r="C72" s="15"/>
      <c r="D72" s="15"/>
      <c r="E72" s="15" t="s">
        <v>61</v>
      </c>
      <c r="F72" s="15"/>
      <c r="G72" s="21">
        <v>390.31</v>
      </c>
      <c r="H72" s="22"/>
      <c r="I72" s="21">
        <v>0</v>
      </c>
      <c r="J72" s="22"/>
      <c r="K72" s="21">
        <f t="shared" si="6"/>
        <v>390.31</v>
      </c>
      <c r="L72" s="22"/>
      <c r="M72" s="23">
        <f t="shared" si="7"/>
        <v>1</v>
      </c>
    </row>
    <row r="73" spans="1:13" x14ac:dyDescent="0.3">
      <c r="A73" s="15"/>
      <c r="B73" s="15"/>
      <c r="C73" s="15"/>
      <c r="D73" s="15"/>
      <c r="E73" s="15" t="s">
        <v>62</v>
      </c>
      <c r="F73" s="15"/>
      <c r="G73" s="21">
        <v>194.26</v>
      </c>
      <c r="H73" s="22"/>
      <c r="I73" s="21">
        <v>0</v>
      </c>
      <c r="J73" s="22"/>
      <c r="K73" s="21">
        <f t="shared" si="6"/>
        <v>194.26</v>
      </c>
      <c r="L73" s="22"/>
      <c r="M73" s="23">
        <f t="shared" si="7"/>
        <v>1</v>
      </c>
    </row>
    <row r="74" spans="1:13" ht="15" thickBot="1" x14ac:dyDescent="0.35">
      <c r="A74" s="15"/>
      <c r="B74" s="15"/>
      <c r="C74" s="15"/>
      <c r="D74" s="15"/>
      <c r="E74" s="15" t="s">
        <v>63</v>
      </c>
      <c r="F74" s="15"/>
      <c r="G74" s="24">
        <v>240.51</v>
      </c>
      <c r="H74" s="22"/>
      <c r="I74" s="24">
        <v>0</v>
      </c>
      <c r="J74" s="22"/>
      <c r="K74" s="24">
        <f t="shared" si="6"/>
        <v>240.51</v>
      </c>
      <c r="L74" s="22"/>
      <c r="M74" s="25">
        <f t="shared" si="7"/>
        <v>1</v>
      </c>
    </row>
    <row r="75" spans="1:13" x14ac:dyDescent="0.3">
      <c r="A75" s="15"/>
      <c r="B75" s="15"/>
      <c r="C75" s="15"/>
      <c r="D75" s="15" t="s">
        <v>64</v>
      </c>
      <c r="E75" s="15"/>
      <c r="F75" s="15"/>
      <c r="G75" s="21">
        <f>ROUND(SUM(G69:G74),5)</f>
        <v>2573.08</v>
      </c>
      <c r="H75" s="22"/>
      <c r="I75" s="21">
        <f>ROUND(SUM(I69:I74),5)</f>
        <v>0</v>
      </c>
      <c r="J75" s="22"/>
      <c r="K75" s="21">
        <f t="shared" si="6"/>
        <v>2573.08</v>
      </c>
      <c r="L75" s="22"/>
      <c r="M75" s="23">
        <f t="shared" si="7"/>
        <v>1</v>
      </c>
    </row>
    <row r="76" spans="1:13" x14ac:dyDescent="0.3">
      <c r="A76" s="15"/>
      <c r="B76" s="15"/>
      <c r="C76" s="15"/>
      <c r="D76" s="15" t="s">
        <v>65</v>
      </c>
      <c r="E76" s="15"/>
      <c r="F76" s="15"/>
      <c r="G76" s="21"/>
      <c r="H76" s="22"/>
      <c r="I76" s="21"/>
      <c r="J76" s="22"/>
      <c r="K76" s="21"/>
      <c r="L76" s="22"/>
      <c r="M76" s="23"/>
    </row>
    <row r="77" spans="1:13" x14ac:dyDescent="0.3">
      <c r="A77" s="15"/>
      <c r="B77" s="15"/>
      <c r="C77" s="15"/>
      <c r="D77" s="15"/>
      <c r="E77" s="15" t="s">
        <v>66</v>
      </c>
      <c r="F77" s="15"/>
      <c r="G77" s="21">
        <v>6196.28</v>
      </c>
      <c r="H77" s="22"/>
      <c r="I77" s="21">
        <v>5380</v>
      </c>
      <c r="J77" s="22"/>
      <c r="K77" s="21">
        <f>ROUND((G77-I77),5)</f>
        <v>816.28</v>
      </c>
      <c r="L77" s="22"/>
      <c r="M77" s="23">
        <f>ROUND(IF(I77=0, IF(G77=0, 0, 1), G77/I77),5)</f>
        <v>1.1517200000000001</v>
      </c>
    </row>
    <row r="78" spans="1:13" x14ac:dyDescent="0.3">
      <c r="A78" s="15"/>
      <c r="B78" s="15"/>
      <c r="C78" s="15"/>
      <c r="D78" s="15"/>
      <c r="E78" s="15" t="s">
        <v>67</v>
      </c>
      <c r="F78" s="15"/>
      <c r="G78" s="21"/>
      <c r="H78" s="22"/>
      <c r="I78" s="21"/>
      <c r="J78" s="22"/>
      <c r="K78" s="21"/>
      <c r="L78" s="22"/>
      <c r="M78" s="23"/>
    </row>
    <row r="79" spans="1:13" x14ac:dyDescent="0.3">
      <c r="A79" s="15"/>
      <c r="B79" s="15"/>
      <c r="C79" s="15"/>
      <c r="D79" s="15"/>
      <c r="E79" s="15"/>
      <c r="F79" s="15" t="s">
        <v>68</v>
      </c>
      <c r="G79" s="21">
        <v>1991.26</v>
      </c>
      <c r="H79" s="22"/>
      <c r="I79" s="21">
        <v>1500</v>
      </c>
      <c r="J79" s="22"/>
      <c r="K79" s="21">
        <f t="shared" ref="K79:K84" si="8">ROUND((G79-I79),5)</f>
        <v>491.26</v>
      </c>
      <c r="L79" s="22"/>
      <c r="M79" s="23">
        <f t="shared" ref="M79:M84" si="9">ROUND(IF(I79=0, IF(G79=0, 0, 1), G79/I79),5)</f>
        <v>1.32751</v>
      </c>
    </row>
    <row r="80" spans="1:13" x14ac:dyDescent="0.3">
      <c r="A80" s="15"/>
      <c r="B80" s="15"/>
      <c r="C80" s="15"/>
      <c r="D80" s="15"/>
      <c r="E80" s="15"/>
      <c r="F80" s="15" t="s">
        <v>69</v>
      </c>
      <c r="G80" s="21">
        <v>1920</v>
      </c>
      <c r="H80" s="22"/>
      <c r="I80" s="21">
        <v>1920</v>
      </c>
      <c r="J80" s="22"/>
      <c r="K80" s="21">
        <f t="shared" si="8"/>
        <v>0</v>
      </c>
      <c r="L80" s="22"/>
      <c r="M80" s="23">
        <f t="shared" si="9"/>
        <v>1</v>
      </c>
    </row>
    <row r="81" spans="1:13" x14ac:dyDescent="0.3">
      <c r="A81" s="15"/>
      <c r="B81" s="15"/>
      <c r="C81" s="15"/>
      <c r="D81" s="15"/>
      <c r="E81" s="15"/>
      <c r="F81" s="15" t="s">
        <v>70</v>
      </c>
      <c r="G81" s="21">
        <v>1231.72</v>
      </c>
      <c r="H81" s="22"/>
      <c r="I81" s="21">
        <v>1000</v>
      </c>
      <c r="J81" s="22"/>
      <c r="K81" s="21">
        <f t="shared" si="8"/>
        <v>231.72</v>
      </c>
      <c r="L81" s="22"/>
      <c r="M81" s="23">
        <f t="shared" si="9"/>
        <v>1.2317199999999999</v>
      </c>
    </row>
    <row r="82" spans="1:13" x14ac:dyDescent="0.3">
      <c r="A82" s="15"/>
      <c r="B82" s="15"/>
      <c r="C82" s="15"/>
      <c r="D82" s="15"/>
      <c r="E82" s="15"/>
      <c r="F82" s="15" t="s">
        <v>71</v>
      </c>
      <c r="G82" s="21">
        <v>863.96</v>
      </c>
      <c r="H82" s="22"/>
      <c r="I82" s="21">
        <v>600</v>
      </c>
      <c r="J82" s="22"/>
      <c r="K82" s="21">
        <f t="shared" si="8"/>
        <v>263.95999999999998</v>
      </c>
      <c r="L82" s="22"/>
      <c r="M82" s="23">
        <f t="shared" si="9"/>
        <v>1.4399299999999999</v>
      </c>
    </row>
    <row r="83" spans="1:13" ht="15" thickBot="1" x14ac:dyDescent="0.35">
      <c r="A83" s="15"/>
      <c r="B83" s="15"/>
      <c r="C83" s="15"/>
      <c r="D83" s="15"/>
      <c r="E83" s="15"/>
      <c r="F83" s="15" t="s">
        <v>166</v>
      </c>
      <c r="G83" s="24">
        <v>0</v>
      </c>
      <c r="H83" s="22"/>
      <c r="I83" s="24">
        <v>0</v>
      </c>
      <c r="J83" s="22"/>
      <c r="K83" s="24">
        <f t="shared" si="8"/>
        <v>0</v>
      </c>
      <c r="L83" s="22"/>
      <c r="M83" s="25">
        <f t="shared" si="9"/>
        <v>0</v>
      </c>
    </row>
    <row r="84" spans="1:13" x14ac:dyDescent="0.3">
      <c r="A84" s="15"/>
      <c r="B84" s="15"/>
      <c r="C84" s="15"/>
      <c r="D84" s="15"/>
      <c r="E84" s="15" t="s">
        <v>72</v>
      </c>
      <c r="F84" s="15"/>
      <c r="G84" s="21">
        <f>ROUND(SUM(G78:G83),5)</f>
        <v>6006.94</v>
      </c>
      <c r="H84" s="22"/>
      <c r="I84" s="21">
        <f>ROUND(SUM(I78:I83),5)</f>
        <v>5020</v>
      </c>
      <c r="J84" s="22"/>
      <c r="K84" s="21">
        <f t="shared" si="8"/>
        <v>986.94</v>
      </c>
      <c r="L84" s="22"/>
      <c r="M84" s="23">
        <f t="shared" si="9"/>
        <v>1.1966000000000001</v>
      </c>
    </row>
    <row r="85" spans="1:13" x14ac:dyDescent="0.3">
      <c r="A85" s="15"/>
      <c r="B85" s="15"/>
      <c r="C85" s="15"/>
      <c r="D85" s="15"/>
      <c r="E85" s="15" t="s">
        <v>73</v>
      </c>
      <c r="F85" s="15"/>
      <c r="G85" s="21"/>
      <c r="H85" s="22"/>
      <c r="I85" s="21"/>
      <c r="J85" s="22"/>
      <c r="K85" s="21"/>
      <c r="L85" s="22"/>
      <c r="M85" s="23"/>
    </row>
    <row r="86" spans="1:13" x14ac:dyDescent="0.3">
      <c r="A86" s="15"/>
      <c r="B86" s="15"/>
      <c r="C86" s="15"/>
      <c r="D86" s="15"/>
      <c r="E86" s="15"/>
      <c r="F86" s="15" t="s">
        <v>74</v>
      </c>
      <c r="G86" s="21">
        <v>5077.37</v>
      </c>
      <c r="H86" s="22"/>
      <c r="I86" s="21">
        <v>2750</v>
      </c>
      <c r="J86" s="22"/>
      <c r="K86" s="21">
        <f t="shared" ref="K86:K93" si="10">ROUND((G86-I86),5)</f>
        <v>2327.37</v>
      </c>
      <c r="L86" s="22"/>
      <c r="M86" s="23">
        <f t="shared" ref="M86:M93" si="11">ROUND(IF(I86=0, IF(G86=0, 0, 1), G86/I86),5)</f>
        <v>1.84632</v>
      </c>
    </row>
    <row r="87" spans="1:13" x14ac:dyDescent="0.3">
      <c r="A87" s="15"/>
      <c r="B87" s="15"/>
      <c r="C87" s="15"/>
      <c r="D87" s="15"/>
      <c r="E87" s="15"/>
      <c r="F87" s="15" t="s">
        <v>75</v>
      </c>
      <c r="G87" s="21">
        <v>147.69</v>
      </c>
      <c r="H87" s="22"/>
      <c r="I87" s="21">
        <v>500</v>
      </c>
      <c r="J87" s="22"/>
      <c r="K87" s="21">
        <f t="shared" si="10"/>
        <v>-352.31</v>
      </c>
      <c r="L87" s="22"/>
      <c r="M87" s="23">
        <f t="shared" si="11"/>
        <v>0.29537999999999998</v>
      </c>
    </row>
    <row r="88" spans="1:13" ht="15" thickBot="1" x14ac:dyDescent="0.35">
      <c r="A88" s="15"/>
      <c r="B88" s="15"/>
      <c r="C88" s="15"/>
      <c r="D88" s="15"/>
      <c r="E88" s="15"/>
      <c r="F88" s="15" t="s">
        <v>167</v>
      </c>
      <c r="G88" s="24">
        <v>0</v>
      </c>
      <c r="H88" s="22"/>
      <c r="I88" s="24">
        <v>0</v>
      </c>
      <c r="J88" s="22"/>
      <c r="K88" s="24">
        <f t="shared" si="10"/>
        <v>0</v>
      </c>
      <c r="L88" s="22"/>
      <c r="M88" s="25">
        <f t="shared" si="11"/>
        <v>0</v>
      </c>
    </row>
    <row r="89" spans="1:13" x14ac:dyDescent="0.3">
      <c r="A89" s="15"/>
      <c r="B89" s="15"/>
      <c r="C89" s="15"/>
      <c r="D89" s="15"/>
      <c r="E89" s="15" t="s">
        <v>76</v>
      </c>
      <c r="F89" s="15"/>
      <c r="G89" s="21">
        <f>ROUND(SUM(G85:G88),5)</f>
        <v>5225.0600000000004</v>
      </c>
      <c r="H89" s="22"/>
      <c r="I89" s="21">
        <f>ROUND(SUM(I85:I88),5)</f>
        <v>3250</v>
      </c>
      <c r="J89" s="22"/>
      <c r="K89" s="21">
        <f t="shared" si="10"/>
        <v>1975.06</v>
      </c>
      <c r="L89" s="22"/>
      <c r="M89" s="23">
        <f t="shared" si="11"/>
        <v>1.60771</v>
      </c>
    </row>
    <row r="90" spans="1:13" x14ac:dyDescent="0.3">
      <c r="A90" s="15"/>
      <c r="B90" s="15"/>
      <c r="C90" s="15"/>
      <c r="D90" s="15"/>
      <c r="E90" s="15" t="s">
        <v>77</v>
      </c>
      <c r="F90" s="15"/>
      <c r="G90" s="21">
        <v>167.37</v>
      </c>
      <c r="H90" s="22"/>
      <c r="I90" s="21">
        <v>150</v>
      </c>
      <c r="J90" s="22"/>
      <c r="K90" s="21">
        <f t="shared" si="10"/>
        <v>17.37</v>
      </c>
      <c r="L90" s="22"/>
      <c r="M90" s="23">
        <f t="shared" si="11"/>
        <v>1.1157999999999999</v>
      </c>
    </row>
    <row r="91" spans="1:13" x14ac:dyDescent="0.3">
      <c r="A91" s="15"/>
      <c r="B91" s="15"/>
      <c r="C91" s="15"/>
      <c r="D91" s="15"/>
      <c r="E91" s="15" t="s">
        <v>78</v>
      </c>
      <c r="F91" s="15"/>
      <c r="G91" s="21">
        <v>227.36</v>
      </c>
      <c r="H91" s="22"/>
      <c r="I91" s="21">
        <v>200</v>
      </c>
      <c r="J91" s="22"/>
      <c r="K91" s="21">
        <f t="shared" si="10"/>
        <v>27.36</v>
      </c>
      <c r="L91" s="22"/>
      <c r="M91" s="23">
        <f t="shared" si="11"/>
        <v>1.1368</v>
      </c>
    </row>
    <row r="92" spans="1:13" ht="15" thickBot="1" x14ac:dyDescent="0.35">
      <c r="A92" s="15"/>
      <c r="B92" s="15"/>
      <c r="C92" s="15"/>
      <c r="D92" s="15"/>
      <c r="E92" s="15" t="s">
        <v>79</v>
      </c>
      <c r="F92" s="15"/>
      <c r="G92" s="24">
        <v>0</v>
      </c>
      <c r="H92" s="22"/>
      <c r="I92" s="24">
        <v>0</v>
      </c>
      <c r="J92" s="22"/>
      <c r="K92" s="24">
        <f t="shared" si="10"/>
        <v>0</v>
      </c>
      <c r="L92" s="22"/>
      <c r="M92" s="25">
        <f t="shared" si="11"/>
        <v>0</v>
      </c>
    </row>
    <row r="93" spans="1:13" x14ac:dyDescent="0.3">
      <c r="A93" s="15"/>
      <c r="B93" s="15"/>
      <c r="C93" s="15"/>
      <c r="D93" s="15" t="s">
        <v>80</v>
      </c>
      <c r="E93" s="15"/>
      <c r="F93" s="15"/>
      <c r="G93" s="21">
        <f>ROUND(SUM(G76:G77)+G84+SUM(G89:G92),5)</f>
        <v>17823.009999999998</v>
      </c>
      <c r="H93" s="22"/>
      <c r="I93" s="21">
        <f>ROUND(SUM(I76:I77)+I84+SUM(I89:I92),5)</f>
        <v>14000</v>
      </c>
      <c r="J93" s="22"/>
      <c r="K93" s="21">
        <f t="shared" si="10"/>
        <v>3823.01</v>
      </c>
      <c r="L93" s="22"/>
      <c r="M93" s="32">
        <f t="shared" si="11"/>
        <v>1.2730699999999999</v>
      </c>
    </row>
    <row r="94" spans="1:13" x14ac:dyDescent="0.3">
      <c r="A94" s="15"/>
      <c r="B94" s="15"/>
      <c r="C94" s="15"/>
      <c r="D94" s="15" t="s">
        <v>81</v>
      </c>
      <c r="E94" s="15"/>
      <c r="F94" s="15"/>
      <c r="G94" s="21"/>
      <c r="H94" s="22"/>
      <c r="I94" s="21"/>
      <c r="J94" s="22"/>
      <c r="K94" s="21"/>
      <c r="L94" s="22"/>
      <c r="M94" s="23"/>
    </row>
    <row r="95" spans="1:13" x14ac:dyDescent="0.3">
      <c r="A95" s="15"/>
      <c r="B95" s="15"/>
      <c r="C95" s="15"/>
      <c r="D95" s="15"/>
      <c r="E95" s="15" t="s">
        <v>82</v>
      </c>
      <c r="F95" s="15"/>
      <c r="G95" s="21">
        <v>1514.9</v>
      </c>
      <c r="H95" s="22"/>
      <c r="I95" s="21">
        <v>1700</v>
      </c>
      <c r="J95" s="22"/>
      <c r="K95" s="21">
        <f>ROUND((G95-I95),5)</f>
        <v>-185.1</v>
      </c>
      <c r="L95" s="22"/>
      <c r="M95" s="23">
        <f>ROUND(IF(I95=0, IF(G95=0, 0, 1), G95/I95),5)</f>
        <v>0.89112000000000002</v>
      </c>
    </row>
    <row r="96" spans="1:13" x14ac:dyDescent="0.3">
      <c r="A96" s="15"/>
      <c r="B96" s="15"/>
      <c r="C96" s="15"/>
      <c r="D96" s="15"/>
      <c r="E96" s="15" t="s">
        <v>83</v>
      </c>
      <c r="F96" s="15"/>
      <c r="G96" s="21"/>
      <c r="H96" s="22"/>
      <c r="I96" s="21"/>
      <c r="J96" s="22"/>
      <c r="K96" s="21"/>
      <c r="L96" s="22"/>
      <c r="M96" s="23"/>
    </row>
    <row r="97" spans="1:13" x14ac:dyDescent="0.3">
      <c r="A97" s="15"/>
      <c r="B97" s="15"/>
      <c r="C97" s="15"/>
      <c r="D97" s="15"/>
      <c r="E97" s="15"/>
      <c r="F97" s="15" t="s">
        <v>84</v>
      </c>
      <c r="G97" s="21">
        <v>1449.04</v>
      </c>
      <c r="H97" s="22"/>
      <c r="I97" s="21">
        <v>1500</v>
      </c>
      <c r="J97" s="22"/>
      <c r="K97" s="21">
        <f>ROUND((G97-I97),5)</f>
        <v>-50.96</v>
      </c>
      <c r="L97" s="22"/>
      <c r="M97" s="23">
        <f>ROUND(IF(I97=0, IF(G97=0, 0, 1), G97/I97),5)</f>
        <v>0.96603000000000006</v>
      </c>
    </row>
    <row r="98" spans="1:13" x14ac:dyDescent="0.3">
      <c r="A98" s="15"/>
      <c r="B98" s="15"/>
      <c r="C98" s="15"/>
      <c r="D98" s="15"/>
      <c r="E98" s="15"/>
      <c r="F98" s="15" t="s">
        <v>85</v>
      </c>
      <c r="G98" s="21">
        <v>1280</v>
      </c>
      <c r="H98" s="22"/>
      <c r="I98" s="21">
        <v>960</v>
      </c>
      <c r="J98" s="22"/>
      <c r="K98" s="21">
        <f>ROUND((G98-I98),5)</f>
        <v>320</v>
      </c>
      <c r="L98" s="22"/>
      <c r="M98" s="23">
        <f>ROUND(IF(I98=0, IF(G98=0, 0, 1), G98/I98),5)</f>
        <v>1.3333299999999999</v>
      </c>
    </row>
    <row r="99" spans="1:13" x14ac:dyDescent="0.3">
      <c r="A99" s="15"/>
      <c r="B99" s="15"/>
      <c r="C99" s="15"/>
      <c r="D99" s="15"/>
      <c r="E99" s="15"/>
      <c r="F99" s="15" t="s">
        <v>86</v>
      </c>
      <c r="G99" s="21">
        <v>654.30999999999995</v>
      </c>
      <c r="H99" s="22"/>
      <c r="I99" s="21">
        <v>350</v>
      </c>
      <c r="J99" s="22"/>
      <c r="K99" s="21">
        <f>ROUND((G99-I99),5)</f>
        <v>304.31</v>
      </c>
      <c r="L99" s="22"/>
      <c r="M99" s="23">
        <f>ROUND(IF(I99=0, IF(G99=0, 0, 1), G99/I99),5)</f>
        <v>1.8694599999999999</v>
      </c>
    </row>
    <row r="100" spans="1:13" ht="15" thickBot="1" x14ac:dyDescent="0.35">
      <c r="A100" s="15"/>
      <c r="B100" s="15"/>
      <c r="C100" s="15"/>
      <c r="D100" s="15"/>
      <c r="E100" s="15"/>
      <c r="F100" s="15" t="s">
        <v>87</v>
      </c>
      <c r="G100" s="24">
        <v>325</v>
      </c>
      <c r="H100" s="22"/>
      <c r="I100" s="24">
        <v>180</v>
      </c>
      <c r="J100" s="22"/>
      <c r="K100" s="24">
        <f>ROUND((G100-I100),5)</f>
        <v>145</v>
      </c>
      <c r="L100" s="22"/>
      <c r="M100" s="25">
        <f>ROUND(IF(I100=0, IF(G100=0, 0, 1), G100/I100),5)</f>
        <v>1.8055600000000001</v>
      </c>
    </row>
    <row r="101" spans="1:13" x14ac:dyDescent="0.3">
      <c r="A101" s="15"/>
      <c r="B101" s="15"/>
      <c r="C101" s="15"/>
      <c r="D101" s="15"/>
      <c r="E101" s="15" t="s">
        <v>88</v>
      </c>
      <c r="F101" s="15"/>
      <c r="G101" s="21">
        <f>ROUND(SUM(G96:G100),5)</f>
        <v>3708.35</v>
      </c>
      <c r="H101" s="22"/>
      <c r="I101" s="21">
        <f>ROUND(SUM(I96:I100),5)</f>
        <v>2990</v>
      </c>
      <c r="J101" s="22"/>
      <c r="K101" s="21">
        <f>ROUND((G101-I101),5)</f>
        <v>718.35</v>
      </c>
      <c r="L101" s="22"/>
      <c r="M101" s="23">
        <f>ROUND(IF(I101=0, IF(G101=0, 0, 1), G101/I101),5)</f>
        <v>1.2402500000000001</v>
      </c>
    </row>
    <row r="102" spans="1:13" x14ac:dyDescent="0.3">
      <c r="A102" s="15"/>
      <c r="B102" s="15"/>
      <c r="C102" s="15"/>
      <c r="D102" s="15"/>
      <c r="E102" s="15" t="s">
        <v>89</v>
      </c>
      <c r="F102" s="15"/>
      <c r="G102" s="21"/>
      <c r="H102" s="22"/>
      <c r="I102" s="21"/>
      <c r="J102" s="22"/>
      <c r="K102" s="21"/>
      <c r="L102" s="22"/>
      <c r="M102" s="23"/>
    </row>
    <row r="103" spans="1:13" x14ac:dyDescent="0.3">
      <c r="A103" s="15"/>
      <c r="B103" s="15"/>
      <c r="C103" s="15"/>
      <c r="D103" s="15"/>
      <c r="E103" s="15"/>
      <c r="F103" s="15" t="s">
        <v>90</v>
      </c>
      <c r="G103" s="21">
        <v>1344.7</v>
      </c>
      <c r="H103" s="22"/>
      <c r="I103" s="21">
        <v>1240</v>
      </c>
      <c r="J103" s="22"/>
      <c r="K103" s="21">
        <f>ROUND((G103-I103),5)</f>
        <v>104.7</v>
      </c>
      <c r="L103" s="22"/>
      <c r="M103" s="23">
        <f>ROUND(IF(I103=0, IF(G103=0, 0, 1), G103/I103),5)</f>
        <v>1.0844400000000001</v>
      </c>
    </row>
    <row r="104" spans="1:13" ht="15" thickBot="1" x14ac:dyDescent="0.35">
      <c r="A104" s="15"/>
      <c r="B104" s="15"/>
      <c r="C104" s="15"/>
      <c r="D104" s="15"/>
      <c r="E104" s="15"/>
      <c r="F104" s="15" t="s">
        <v>91</v>
      </c>
      <c r="G104" s="24">
        <v>774</v>
      </c>
      <c r="H104" s="22"/>
      <c r="I104" s="24">
        <v>320</v>
      </c>
      <c r="J104" s="22"/>
      <c r="K104" s="24">
        <f>ROUND((G104-I104),5)</f>
        <v>454</v>
      </c>
      <c r="L104" s="22"/>
      <c r="M104" s="25">
        <f>ROUND(IF(I104=0, IF(G104=0, 0, 1), G104/I104),5)</f>
        <v>2.4187500000000002</v>
      </c>
    </row>
    <row r="105" spans="1:13" x14ac:dyDescent="0.3">
      <c r="A105" s="15"/>
      <c r="B105" s="15"/>
      <c r="C105" s="15"/>
      <c r="D105" s="15"/>
      <c r="E105" s="15" t="s">
        <v>92</v>
      </c>
      <c r="F105" s="15"/>
      <c r="G105" s="21">
        <f>ROUND(SUM(G102:G104),5)</f>
        <v>2118.6999999999998</v>
      </c>
      <c r="H105" s="22"/>
      <c r="I105" s="21">
        <f>ROUND(SUM(I102:I104),5)</f>
        <v>1560</v>
      </c>
      <c r="J105" s="22"/>
      <c r="K105" s="21">
        <f>ROUND((G105-I105),5)</f>
        <v>558.70000000000005</v>
      </c>
      <c r="L105" s="22"/>
      <c r="M105" s="23">
        <f>ROUND(IF(I105=0, IF(G105=0, 0, 1), G105/I105),5)</f>
        <v>1.3581399999999999</v>
      </c>
    </row>
    <row r="106" spans="1:13" x14ac:dyDescent="0.3">
      <c r="A106" s="15"/>
      <c r="B106" s="15"/>
      <c r="C106" s="15"/>
      <c r="D106" s="15"/>
      <c r="E106" s="15" t="s">
        <v>93</v>
      </c>
      <c r="F106" s="15"/>
      <c r="G106" s="21">
        <v>131.86000000000001</v>
      </c>
      <c r="H106" s="22"/>
      <c r="I106" s="21"/>
      <c r="J106" s="22"/>
      <c r="K106" s="21"/>
      <c r="L106" s="22"/>
      <c r="M106" s="23"/>
    </row>
    <row r="107" spans="1:13" ht="15" thickBot="1" x14ac:dyDescent="0.35">
      <c r="A107" s="15"/>
      <c r="B107" s="15"/>
      <c r="C107" s="15"/>
      <c r="D107" s="15"/>
      <c r="E107" s="15" t="s">
        <v>94</v>
      </c>
      <c r="F107" s="15"/>
      <c r="G107" s="24">
        <v>122.91</v>
      </c>
      <c r="H107" s="22"/>
      <c r="I107" s="24"/>
      <c r="J107" s="22"/>
      <c r="K107" s="24"/>
      <c r="L107" s="22"/>
      <c r="M107" s="25"/>
    </row>
    <row r="108" spans="1:13" x14ac:dyDescent="0.3">
      <c r="A108" s="15"/>
      <c r="B108" s="15"/>
      <c r="C108" s="15"/>
      <c r="D108" s="15" t="s">
        <v>95</v>
      </c>
      <c r="E108" s="15"/>
      <c r="F108" s="15"/>
      <c r="G108" s="21">
        <f>ROUND(SUM(G94:G95)+G101+SUM(G105:G107),5)</f>
        <v>7596.72</v>
      </c>
      <c r="H108" s="22"/>
      <c r="I108" s="21">
        <f>ROUND(SUM(I94:I95)+I101+SUM(I105:I107),5)</f>
        <v>6250</v>
      </c>
      <c r="J108" s="22"/>
      <c r="K108" s="21">
        <f>ROUND((G108-I108),5)</f>
        <v>1346.72</v>
      </c>
      <c r="L108" s="22"/>
      <c r="M108" s="32">
        <f>ROUND(IF(I108=0, IF(G108=0, 0, 1), G108/I108),5)</f>
        <v>1.2154799999999999</v>
      </c>
    </row>
    <row r="109" spans="1:13" x14ac:dyDescent="0.3">
      <c r="A109" s="15"/>
      <c r="B109" s="15"/>
      <c r="C109" s="15"/>
      <c r="D109" s="15" t="s">
        <v>96</v>
      </c>
      <c r="E109" s="15"/>
      <c r="F109" s="15"/>
      <c r="G109" s="21"/>
      <c r="H109" s="22"/>
      <c r="I109" s="21"/>
      <c r="J109" s="22"/>
      <c r="K109" s="21"/>
      <c r="L109" s="22"/>
      <c r="M109" s="23"/>
    </row>
    <row r="110" spans="1:13" x14ac:dyDescent="0.3">
      <c r="A110" s="15"/>
      <c r="B110" s="15"/>
      <c r="C110" s="15"/>
      <c r="D110" s="15"/>
      <c r="E110" s="15" t="s">
        <v>97</v>
      </c>
      <c r="F110" s="15"/>
      <c r="G110" s="21">
        <v>6783.49</v>
      </c>
      <c r="H110" s="22"/>
      <c r="I110" s="21">
        <v>4250</v>
      </c>
      <c r="J110" s="22"/>
      <c r="K110" s="21">
        <f>ROUND((G110-I110),5)</f>
        <v>2533.4899999999998</v>
      </c>
      <c r="L110" s="22"/>
      <c r="M110" s="23">
        <f>ROUND(IF(I110=0, IF(G110=0, 0, 1), G110/I110),5)</f>
        <v>1.59612</v>
      </c>
    </row>
    <row r="111" spans="1:13" x14ac:dyDescent="0.3">
      <c r="A111" s="15"/>
      <c r="B111" s="15"/>
      <c r="C111" s="15"/>
      <c r="D111" s="15"/>
      <c r="E111" s="15" t="s">
        <v>98</v>
      </c>
      <c r="F111" s="15"/>
      <c r="G111" s="21"/>
      <c r="H111" s="22"/>
      <c r="I111" s="21"/>
      <c r="J111" s="22"/>
      <c r="K111" s="21"/>
      <c r="L111" s="22"/>
      <c r="M111" s="23"/>
    </row>
    <row r="112" spans="1:13" x14ac:dyDescent="0.3">
      <c r="A112" s="15"/>
      <c r="B112" s="15"/>
      <c r="C112" s="15"/>
      <c r="D112" s="15"/>
      <c r="E112" s="15"/>
      <c r="F112" s="15" t="s">
        <v>99</v>
      </c>
      <c r="G112" s="21">
        <v>2425.04</v>
      </c>
      <c r="H112" s="22"/>
      <c r="I112" s="21">
        <v>2500</v>
      </c>
      <c r="J112" s="22"/>
      <c r="K112" s="21">
        <f t="shared" ref="K112:K117" si="12">ROUND((G112-I112),5)</f>
        <v>-74.959999999999994</v>
      </c>
      <c r="L112" s="22"/>
      <c r="M112" s="23">
        <f t="shared" ref="M112:M117" si="13">ROUND(IF(I112=0, IF(G112=0, 0, 1), G112/I112),5)</f>
        <v>0.97001999999999999</v>
      </c>
    </row>
    <row r="113" spans="1:13" x14ac:dyDescent="0.3">
      <c r="A113" s="15"/>
      <c r="B113" s="15"/>
      <c r="C113" s="15"/>
      <c r="D113" s="15"/>
      <c r="E113" s="15"/>
      <c r="F113" s="15" t="s">
        <v>100</v>
      </c>
      <c r="G113" s="21">
        <v>2435</v>
      </c>
      <c r="H113" s="22"/>
      <c r="I113" s="21">
        <v>2880</v>
      </c>
      <c r="J113" s="22"/>
      <c r="K113" s="21">
        <f t="shared" si="12"/>
        <v>-445</v>
      </c>
      <c r="L113" s="22"/>
      <c r="M113" s="23">
        <f t="shared" si="13"/>
        <v>0.84548999999999996</v>
      </c>
    </row>
    <row r="114" spans="1:13" x14ac:dyDescent="0.3">
      <c r="A114" s="15"/>
      <c r="B114" s="15"/>
      <c r="C114" s="15"/>
      <c r="D114" s="15"/>
      <c r="E114" s="15"/>
      <c r="F114" s="15" t="s">
        <v>101</v>
      </c>
      <c r="G114" s="21">
        <v>1426.86</v>
      </c>
      <c r="H114" s="22"/>
      <c r="I114" s="21">
        <v>1120</v>
      </c>
      <c r="J114" s="22"/>
      <c r="K114" s="21">
        <f t="shared" si="12"/>
        <v>306.86</v>
      </c>
      <c r="L114" s="22"/>
      <c r="M114" s="23">
        <f t="shared" si="13"/>
        <v>1.2739799999999999</v>
      </c>
    </row>
    <row r="115" spans="1:13" x14ac:dyDescent="0.3">
      <c r="A115" s="15"/>
      <c r="B115" s="15"/>
      <c r="C115" s="15"/>
      <c r="D115" s="15"/>
      <c r="E115" s="15"/>
      <c r="F115" s="15" t="s">
        <v>102</v>
      </c>
      <c r="G115" s="21">
        <v>450.36</v>
      </c>
      <c r="H115" s="22"/>
      <c r="I115" s="21">
        <v>850</v>
      </c>
      <c r="J115" s="22"/>
      <c r="K115" s="21">
        <f t="shared" si="12"/>
        <v>-399.64</v>
      </c>
      <c r="L115" s="22"/>
      <c r="M115" s="23">
        <f t="shared" si="13"/>
        <v>0.52983999999999998</v>
      </c>
    </row>
    <row r="116" spans="1:13" ht="15" thickBot="1" x14ac:dyDescent="0.35">
      <c r="A116" s="15"/>
      <c r="B116" s="15"/>
      <c r="C116" s="15"/>
      <c r="D116" s="15"/>
      <c r="E116" s="15"/>
      <c r="F116" s="15" t="s">
        <v>168</v>
      </c>
      <c r="G116" s="24">
        <v>0</v>
      </c>
      <c r="H116" s="22"/>
      <c r="I116" s="24">
        <v>0</v>
      </c>
      <c r="J116" s="22"/>
      <c r="K116" s="24">
        <f t="shared" si="12"/>
        <v>0</v>
      </c>
      <c r="L116" s="22"/>
      <c r="M116" s="25">
        <f t="shared" si="13"/>
        <v>0</v>
      </c>
    </row>
    <row r="117" spans="1:13" x14ac:dyDescent="0.3">
      <c r="A117" s="15"/>
      <c r="B117" s="15"/>
      <c r="C117" s="15"/>
      <c r="D117" s="15"/>
      <c r="E117" s="15" t="s">
        <v>103</v>
      </c>
      <c r="F117" s="15"/>
      <c r="G117" s="21">
        <f>ROUND(SUM(G111:G116),5)</f>
        <v>6737.26</v>
      </c>
      <c r="H117" s="22"/>
      <c r="I117" s="21">
        <f>ROUND(SUM(I111:I116),5)</f>
        <v>7350</v>
      </c>
      <c r="J117" s="22"/>
      <c r="K117" s="21">
        <f t="shared" si="12"/>
        <v>-612.74</v>
      </c>
      <c r="L117" s="22"/>
      <c r="M117" s="23">
        <f t="shared" si="13"/>
        <v>0.91662999999999994</v>
      </c>
    </row>
    <row r="118" spans="1:13" x14ac:dyDescent="0.3">
      <c r="A118" s="15"/>
      <c r="B118" s="15"/>
      <c r="C118" s="15"/>
      <c r="D118" s="15"/>
      <c r="E118" s="15" t="s">
        <v>104</v>
      </c>
      <c r="F118" s="15"/>
      <c r="G118" s="21"/>
      <c r="H118" s="22"/>
      <c r="I118" s="21"/>
      <c r="J118" s="22"/>
      <c r="K118" s="21"/>
      <c r="L118" s="22"/>
      <c r="M118" s="23"/>
    </row>
    <row r="119" spans="1:13" x14ac:dyDescent="0.3">
      <c r="A119" s="15"/>
      <c r="B119" s="15"/>
      <c r="C119" s="15"/>
      <c r="D119" s="15"/>
      <c r="E119" s="15"/>
      <c r="F119" s="15" t="s">
        <v>105</v>
      </c>
      <c r="G119" s="21">
        <v>5223.3100000000004</v>
      </c>
      <c r="H119" s="22"/>
      <c r="I119" s="21">
        <v>5000</v>
      </c>
      <c r="J119" s="22"/>
      <c r="K119" s="21">
        <f t="shared" ref="K119:K124" si="14">ROUND((G119-I119),5)</f>
        <v>223.31</v>
      </c>
      <c r="L119" s="22"/>
      <c r="M119" s="23">
        <f t="shared" ref="M119:M124" si="15">ROUND(IF(I119=0, IF(G119=0, 0, 1), G119/I119),5)</f>
        <v>1.0446599999999999</v>
      </c>
    </row>
    <row r="120" spans="1:13" x14ac:dyDescent="0.3">
      <c r="A120" s="15"/>
      <c r="B120" s="15"/>
      <c r="C120" s="15"/>
      <c r="D120" s="15"/>
      <c r="E120" s="15"/>
      <c r="F120" s="15" t="s">
        <v>106</v>
      </c>
      <c r="G120" s="21">
        <v>630</v>
      </c>
      <c r="H120" s="22"/>
      <c r="I120" s="21">
        <v>500</v>
      </c>
      <c r="J120" s="22"/>
      <c r="K120" s="21">
        <f t="shared" si="14"/>
        <v>130</v>
      </c>
      <c r="L120" s="22"/>
      <c r="M120" s="23">
        <f t="shared" si="15"/>
        <v>1.26</v>
      </c>
    </row>
    <row r="121" spans="1:13" ht="15" thickBot="1" x14ac:dyDescent="0.35">
      <c r="A121" s="15"/>
      <c r="B121" s="15"/>
      <c r="C121" s="15"/>
      <c r="D121" s="15"/>
      <c r="E121" s="15"/>
      <c r="F121" s="15" t="s">
        <v>169</v>
      </c>
      <c r="G121" s="24">
        <v>0</v>
      </c>
      <c r="H121" s="22"/>
      <c r="I121" s="24">
        <v>0</v>
      </c>
      <c r="J121" s="22"/>
      <c r="K121" s="24">
        <f t="shared" si="14"/>
        <v>0</v>
      </c>
      <c r="L121" s="22"/>
      <c r="M121" s="25">
        <f t="shared" si="15"/>
        <v>0</v>
      </c>
    </row>
    <row r="122" spans="1:13" x14ac:dyDescent="0.3">
      <c r="A122" s="15"/>
      <c r="B122" s="15"/>
      <c r="C122" s="15"/>
      <c r="D122" s="15"/>
      <c r="E122" s="15" t="s">
        <v>107</v>
      </c>
      <c r="F122" s="15"/>
      <c r="G122" s="21">
        <f>ROUND(SUM(G118:G121),5)</f>
        <v>5853.31</v>
      </c>
      <c r="H122" s="22"/>
      <c r="I122" s="21">
        <f>ROUND(SUM(I118:I121),5)</f>
        <v>5500</v>
      </c>
      <c r="J122" s="22"/>
      <c r="K122" s="21">
        <f t="shared" si="14"/>
        <v>353.31</v>
      </c>
      <c r="L122" s="22"/>
      <c r="M122" s="23">
        <f t="shared" si="15"/>
        <v>1.0642400000000001</v>
      </c>
    </row>
    <row r="123" spans="1:13" x14ac:dyDescent="0.3">
      <c r="A123" s="15"/>
      <c r="B123" s="15"/>
      <c r="C123" s="15"/>
      <c r="D123" s="15"/>
      <c r="E123" s="15" t="s">
        <v>108</v>
      </c>
      <c r="F123" s="15"/>
      <c r="G123" s="21">
        <v>150</v>
      </c>
      <c r="H123" s="22"/>
      <c r="I123" s="21">
        <v>150</v>
      </c>
      <c r="J123" s="22"/>
      <c r="K123" s="21">
        <f t="shared" si="14"/>
        <v>0</v>
      </c>
      <c r="L123" s="22"/>
      <c r="M123" s="23">
        <f t="shared" si="15"/>
        <v>1</v>
      </c>
    </row>
    <row r="124" spans="1:13" x14ac:dyDescent="0.3">
      <c r="A124" s="15"/>
      <c r="B124" s="15"/>
      <c r="C124" s="15"/>
      <c r="D124" s="15"/>
      <c r="E124" s="15" t="s">
        <v>109</v>
      </c>
      <c r="F124" s="15"/>
      <c r="G124" s="21">
        <v>207.94</v>
      </c>
      <c r="H124" s="22"/>
      <c r="I124" s="21">
        <v>300</v>
      </c>
      <c r="J124" s="22"/>
      <c r="K124" s="21">
        <f t="shared" si="14"/>
        <v>-92.06</v>
      </c>
      <c r="L124" s="22"/>
      <c r="M124" s="23">
        <f t="shared" si="15"/>
        <v>0.69313000000000002</v>
      </c>
    </row>
    <row r="125" spans="1:13" x14ac:dyDescent="0.3">
      <c r="A125" s="15"/>
      <c r="B125" s="15"/>
      <c r="C125" s="15"/>
      <c r="D125" s="15"/>
      <c r="E125" s="15" t="s">
        <v>110</v>
      </c>
      <c r="F125" s="15"/>
      <c r="G125" s="21">
        <v>637.88</v>
      </c>
      <c r="H125" s="22"/>
      <c r="I125" s="21"/>
      <c r="J125" s="22"/>
      <c r="K125" s="21"/>
      <c r="L125" s="22"/>
      <c r="M125" s="23"/>
    </row>
    <row r="126" spans="1:13" ht="15" thickBot="1" x14ac:dyDescent="0.35">
      <c r="A126" s="15"/>
      <c r="B126" s="15"/>
      <c r="C126" s="15"/>
      <c r="D126" s="15"/>
      <c r="E126" s="15" t="s">
        <v>170</v>
      </c>
      <c r="F126" s="15"/>
      <c r="G126" s="24">
        <v>0</v>
      </c>
      <c r="H126" s="22"/>
      <c r="I126" s="24">
        <v>0</v>
      </c>
      <c r="J126" s="22"/>
      <c r="K126" s="24">
        <f>ROUND((G126-I126),5)</f>
        <v>0</v>
      </c>
      <c r="L126" s="22"/>
      <c r="M126" s="25">
        <f>ROUND(IF(I126=0, IF(G126=0, 0, 1), G126/I126),5)</f>
        <v>0</v>
      </c>
    </row>
    <row r="127" spans="1:13" x14ac:dyDescent="0.3">
      <c r="A127" s="15"/>
      <c r="B127" s="15"/>
      <c r="C127" s="15"/>
      <c r="D127" s="15" t="s">
        <v>111</v>
      </c>
      <c r="E127" s="15"/>
      <c r="F127" s="15"/>
      <c r="G127" s="21">
        <f>ROUND(SUM(G109:G110)+G117+SUM(G122:G126),5)</f>
        <v>20369.88</v>
      </c>
      <c r="H127" s="22"/>
      <c r="I127" s="21">
        <f>ROUND(SUM(I109:I110)+I117+SUM(I122:I126),5)</f>
        <v>17550</v>
      </c>
      <c r="J127" s="22"/>
      <c r="K127" s="21">
        <f>ROUND((G127-I127),5)</f>
        <v>2819.88</v>
      </c>
      <c r="L127" s="22"/>
      <c r="M127" s="32">
        <f>ROUND(IF(I127=0, IF(G127=0, 0, 1), G127/I127),5)</f>
        <v>1.1606799999999999</v>
      </c>
    </row>
    <row r="128" spans="1:13" x14ac:dyDescent="0.3">
      <c r="A128" s="15"/>
      <c r="B128" s="15"/>
      <c r="C128" s="15"/>
      <c r="D128" s="15" t="s">
        <v>112</v>
      </c>
      <c r="E128" s="15"/>
      <c r="F128" s="15"/>
      <c r="G128" s="21">
        <v>324.12</v>
      </c>
      <c r="H128" s="22"/>
      <c r="I128" s="21"/>
      <c r="J128" s="22"/>
      <c r="K128" s="21"/>
      <c r="L128" s="22"/>
      <c r="M128" s="23"/>
    </row>
    <row r="129" spans="1:13" x14ac:dyDescent="0.3">
      <c r="A129" s="15"/>
      <c r="B129" s="15"/>
      <c r="C129" s="15"/>
      <c r="D129" s="15" t="s">
        <v>113</v>
      </c>
      <c r="E129" s="15"/>
      <c r="F129" s="15"/>
      <c r="G129" s="21"/>
      <c r="H129" s="22"/>
      <c r="I129" s="21"/>
      <c r="J129" s="22"/>
      <c r="K129" s="21"/>
      <c r="L129" s="22"/>
      <c r="M129" s="23"/>
    </row>
    <row r="130" spans="1:13" x14ac:dyDescent="0.3">
      <c r="A130" s="15"/>
      <c r="B130" s="15"/>
      <c r="C130" s="15"/>
      <c r="D130" s="15"/>
      <c r="E130" s="15" t="s">
        <v>114</v>
      </c>
      <c r="F130" s="15"/>
      <c r="G130" s="21">
        <v>409.75</v>
      </c>
      <c r="H130" s="22"/>
      <c r="I130" s="21">
        <v>850</v>
      </c>
      <c r="J130" s="22"/>
      <c r="K130" s="21">
        <f>ROUND((G130-I130),5)</f>
        <v>-440.25</v>
      </c>
      <c r="L130" s="22"/>
      <c r="M130" s="23">
        <f>ROUND(IF(I130=0, IF(G130=0, 0, 1), G130/I130),5)</f>
        <v>0.48205999999999999</v>
      </c>
    </row>
    <row r="131" spans="1:13" x14ac:dyDescent="0.3">
      <c r="A131" s="15"/>
      <c r="B131" s="15"/>
      <c r="C131" s="15"/>
      <c r="D131" s="15"/>
      <c r="E131" s="15" t="s">
        <v>115</v>
      </c>
      <c r="F131" s="15"/>
      <c r="G131" s="21"/>
      <c r="H131" s="22"/>
      <c r="I131" s="21"/>
      <c r="J131" s="22"/>
      <c r="K131" s="21"/>
      <c r="L131" s="22"/>
      <c r="M131" s="23"/>
    </row>
    <row r="132" spans="1:13" x14ac:dyDescent="0.3">
      <c r="A132" s="15"/>
      <c r="B132" s="15"/>
      <c r="C132" s="15"/>
      <c r="D132" s="15"/>
      <c r="E132" s="15"/>
      <c r="F132" s="15" t="s">
        <v>116</v>
      </c>
      <c r="G132" s="21">
        <v>865.86</v>
      </c>
      <c r="H132" s="22"/>
      <c r="I132" s="21"/>
      <c r="J132" s="22"/>
      <c r="K132" s="21"/>
      <c r="L132" s="22"/>
      <c r="M132" s="23"/>
    </row>
    <row r="133" spans="1:13" x14ac:dyDescent="0.3">
      <c r="A133" s="15"/>
      <c r="B133" s="15"/>
      <c r="C133" s="15"/>
      <c r="D133" s="15"/>
      <c r="E133" s="15"/>
      <c r="F133" s="15" t="s">
        <v>117</v>
      </c>
      <c r="G133" s="21">
        <v>1120</v>
      </c>
      <c r="H133" s="22"/>
      <c r="I133" s="21">
        <v>720</v>
      </c>
      <c r="J133" s="22"/>
      <c r="K133" s="21">
        <f t="shared" ref="K133:K145" si="16">ROUND((G133-I133),5)</f>
        <v>400</v>
      </c>
      <c r="L133" s="22"/>
      <c r="M133" s="23">
        <f t="shared" ref="M133:M145" si="17">ROUND(IF(I133=0, IF(G133=0, 0, 1), G133/I133),5)</f>
        <v>1.5555600000000001</v>
      </c>
    </row>
    <row r="134" spans="1:13" x14ac:dyDescent="0.3">
      <c r="A134" s="15"/>
      <c r="B134" s="15"/>
      <c r="C134" s="15"/>
      <c r="D134" s="15"/>
      <c r="E134" s="15"/>
      <c r="F134" s="15" t="s">
        <v>118</v>
      </c>
      <c r="G134" s="21">
        <v>475.62</v>
      </c>
      <c r="H134" s="22"/>
      <c r="I134" s="21">
        <v>420</v>
      </c>
      <c r="J134" s="22"/>
      <c r="K134" s="21">
        <f t="shared" si="16"/>
        <v>55.62</v>
      </c>
      <c r="L134" s="22"/>
      <c r="M134" s="23">
        <f t="shared" si="17"/>
        <v>1.13243</v>
      </c>
    </row>
    <row r="135" spans="1:13" x14ac:dyDescent="0.3">
      <c r="A135" s="15"/>
      <c r="B135" s="15"/>
      <c r="C135" s="15"/>
      <c r="D135" s="15"/>
      <c r="E135" s="15"/>
      <c r="F135" s="15" t="s">
        <v>119</v>
      </c>
      <c r="G135" s="21">
        <v>619.28</v>
      </c>
      <c r="H135" s="22"/>
      <c r="I135" s="21">
        <v>200</v>
      </c>
      <c r="J135" s="22"/>
      <c r="K135" s="21">
        <f t="shared" si="16"/>
        <v>419.28</v>
      </c>
      <c r="L135" s="22"/>
      <c r="M135" s="23">
        <f t="shared" si="17"/>
        <v>3.0964</v>
      </c>
    </row>
    <row r="136" spans="1:13" ht="15" thickBot="1" x14ac:dyDescent="0.35">
      <c r="A136" s="15"/>
      <c r="B136" s="15"/>
      <c r="C136" s="15"/>
      <c r="D136" s="15"/>
      <c r="E136" s="15"/>
      <c r="F136" s="15" t="s">
        <v>171</v>
      </c>
      <c r="G136" s="24">
        <v>0</v>
      </c>
      <c r="H136" s="22"/>
      <c r="I136" s="24">
        <v>0</v>
      </c>
      <c r="J136" s="22"/>
      <c r="K136" s="24">
        <f t="shared" si="16"/>
        <v>0</v>
      </c>
      <c r="L136" s="22"/>
      <c r="M136" s="25">
        <f t="shared" si="17"/>
        <v>0</v>
      </c>
    </row>
    <row r="137" spans="1:13" x14ac:dyDescent="0.3">
      <c r="A137" s="15"/>
      <c r="B137" s="15"/>
      <c r="C137" s="15"/>
      <c r="D137" s="15"/>
      <c r="E137" s="15" t="s">
        <v>120</v>
      </c>
      <c r="F137" s="15"/>
      <c r="G137" s="21">
        <f>ROUND(SUM(G131:G136),5)</f>
        <v>3080.76</v>
      </c>
      <c r="H137" s="22"/>
      <c r="I137" s="21">
        <f>ROUND(SUM(I131:I136),5)</f>
        <v>1340</v>
      </c>
      <c r="J137" s="22"/>
      <c r="K137" s="21">
        <f t="shared" si="16"/>
        <v>1740.76</v>
      </c>
      <c r="L137" s="22"/>
      <c r="M137" s="23">
        <f t="shared" si="17"/>
        <v>2.2990699999999999</v>
      </c>
    </row>
    <row r="138" spans="1:13" x14ac:dyDescent="0.3">
      <c r="A138" s="15"/>
      <c r="B138" s="15"/>
      <c r="C138" s="15"/>
      <c r="D138" s="15"/>
      <c r="E138" s="15" t="s">
        <v>121</v>
      </c>
      <c r="F138" s="15"/>
      <c r="G138" s="21">
        <v>255.09</v>
      </c>
      <c r="H138" s="22"/>
      <c r="I138" s="21">
        <v>800</v>
      </c>
      <c r="J138" s="22"/>
      <c r="K138" s="21">
        <f t="shared" si="16"/>
        <v>-544.91</v>
      </c>
      <c r="L138" s="22"/>
      <c r="M138" s="23">
        <f t="shared" si="17"/>
        <v>0.31885999999999998</v>
      </c>
    </row>
    <row r="139" spans="1:13" x14ac:dyDescent="0.3">
      <c r="A139" s="15"/>
      <c r="B139" s="15"/>
      <c r="C139" s="15"/>
      <c r="D139" s="15"/>
      <c r="E139" s="15" t="s">
        <v>122</v>
      </c>
      <c r="F139" s="15"/>
      <c r="G139" s="21">
        <v>75</v>
      </c>
      <c r="H139" s="22"/>
      <c r="I139" s="21">
        <v>75</v>
      </c>
      <c r="J139" s="22"/>
      <c r="K139" s="21">
        <f t="shared" si="16"/>
        <v>0</v>
      </c>
      <c r="L139" s="22"/>
      <c r="M139" s="23">
        <f t="shared" si="17"/>
        <v>1</v>
      </c>
    </row>
    <row r="140" spans="1:13" ht="15" thickBot="1" x14ac:dyDescent="0.35">
      <c r="A140" s="15"/>
      <c r="B140" s="15"/>
      <c r="C140" s="15"/>
      <c r="D140" s="15"/>
      <c r="E140" s="15" t="s">
        <v>123</v>
      </c>
      <c r="F140" s="15"/>
      <c r="G140" s="24">
        <v>359.93</v>
      </c>
      <c r="H140" s="22"/>
      <c r="I140" s="24">
        <v>100</v>
      </c>
      <c r="J140" s="22"/>
      <c r="K140" s="24">
        <f t="shared" si="16"/>
        <v>259.93</v>
      </c>
      <c r="L140" s="22"/>
      <c r="M140" s="25">
        <f t="shared" si="17"/>
        <v>3.5992999999999999</v>
      </c>
    </row>
    <row r="141" spans="1:13" x14ac:dyDescent="0.3">
      <c r="A141" s="15"/>
      <c r="B141" s="15"/>
      <c r="C141" s="15"/>
      <c r="D141" s="15" t="s">
        <v>124</v>
      </c>
      <c r="E141" s="15"/>
      <c r="F141" s="15"/>
      <c r="G141" s="21">
        <f>ROUND(SUM(G129:G130)+SUM(G137:G140),5)</f>
        <v>4180.53</v>
      </c>
      <c r="H141" s="22"/>
      <c r="I141" s="21">
        <f>ROUND(SUM(I129:I130)+SUM(I137:I140),5)</f>
        <v>3165</v>
      </c>
      <c r="J141" s="22"/>
      <c r="K141" s="21">
        <f t="shared" si="16"/>
        <v>1015.53</v>
      </c>
      <c r="L141" s="22"/>
      <c r="M141" s="32">
        <f t="shared" si="17"/>
        <v>1.3208599999999999</v>
      </c>
    </row>
    <row r="142" spans="1:13" ht="15" thickBot="1" x14ac:dyDescent="0.35">
      <c r="A142" s="15"/>
      <c r="B142" s="15"/>
      <c r="C142" s="15"/>
      <c r="D142" s="15" t="s">
        <v>125</v>
      </c>
      <c r="E142" s="15"/>
      <c r="F142" s="15"/>
      <c r="G142" s="21">
        <v>17</v>
      </c>
      <c r="H142" s="22"/>
      <c r="I142" s="21">
        <v>0</v>
      </c>
      <c r="J142" s="22"/>
      <c r="K142" s="21">
        <f t="shared" si="16"/>
        <v>17</v>
      </c>
      <c r="L142" s="22"/>
      <c r="M142" s="23">
        <f t="shared" si="17"/>
        <v>1</v>
      </c>
    </row>
    <row r="143" spans="1:13" ht="15" thickBot="1" x14ac:dyDescent="0.35">
      <c r="A143" s="15"/>
      <c r="B143" s="15"/>
      <c r="C143" s="15" t="s">
        <v>126</v>
      </c>
      <c r="D143" s="15"/>
      <c r="E143" s="15"/>
      <c r="F143" s="15"/>
      <c r="G143" s="26">
        <f>ROUND(G37+SUM(G47:G49)+G68+G75+G93+G108+SUM(G127:G128)+SUM(G141:G142),5)</f>
        <v>72870.41</v>
      </c>
      <c r="H143" s="22"/>
      <c r="I143" s="26">
        <f>ROUND(I37+SUM(I47:I49)+I68+I75+I93+I108+SUM(I127:I128)+SUM(I141:I142),5)</f>
        <v>57151.199999999997</v>
      </c>
      <c r="J143" s="22"/>
      <c r="K143" s="26">
        <f t="shared" si="16"/>
        <v>15719.21</v>
      </c>
      <c r="L143" s="22"/>
      <c r="M143" s="27">
        <f t="shared" si="17"/>
        <v>1.27505</v>
      </c>
    </row>
    <row r="144" spans="1:13" ht="15" thickBot="1" x14ac:dyDescent="0.35">
      <c r="A144" s="15"/>
      <c r="B144" s="15" t="s">
        <v>127</v>
      </c>
      <c r="C144" s="15"/>
      <c r="D144" s="15"/>
      <c r="E144" s="15"/>
      <c r="F144" s="15"/>
      <c r="G144" s="26">
        <f>ROUND(G6+G36-G143,5)</f>
        <v>-990.72</v>
      </c>
      <c r="H144" s="22"/>
      <c r="I144" s="26">
        <f>ROUND(I6+I36-I143,5)</f>
        <v>7848.8</v>
      </c>
      <c r="J144" s="22"/>
      <c r="K144" s="26">
        <f t="shared" si="16"/>
        <v>-8839.52</v>
      </c>
      <c r="L144" s="22"/>
      <c r="M144" s="27">
        <f t="shared" si="17"/>
        <v>-0.12623000000000001</v>
      </c>
    </row>
    <row r="145" spans="1:13" s="30" customFormat="1" ht="10.8" thickBot="1" x14ac:dyDescent="0.25">
      <c r="A145" s="15" t="s">
        <v>128</v>
      </c>
      <c r="B145" s="15"/>
      <c r="C145" s="15"/>
      <c r="D145" s="15"/>
      <c r="E145" s="15"/>
      <c r="F145" s="15"/>
      <c r="G145" s="28">
        <f>G144</f>
        <v>-990.72</v>
      </c>
      <c r="H145" s="15"/>
      <c r="I145" s="28">
        <f>I144</f>
        <v>7848.8</v>
      </c>
      <c r="J145" s="15"/>
      <c r="K145" s="28">
        <f t="shared" si="16"/>
        <v>-8839.52</v>
      </c>
      <c r="L145" s="15"/>
      <c r="M145" s="29">
        <f t="shared" si="17"/>
        <v>-0.12623000000000001</v>
      </c>
    </row>
    <row r="146" spans="1:13" ht="15" thickTop="1" x14ac:dyDescent="0.3"/>
  </sheetData>
  <mergeCells count="3">
    <mergeCell ref="A1:M1"/>
    <mergeCell ref="A2:M2"/>
    <mergeCell ref="A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BE5B3-4B61-4252-AD84-67BC9CF485D1}">
  <dimension ref="A1:F14"/>
  <sheetViews>
    <sheetView topLeftCell="A2" zoomScale="112" workbookViewId="0">
      <selection activeCell="B18" sqref="B18"/>
    </sheetView>
  </sheetViews>
  <sheetFormatPr defaultRowHeight="14.4" x14ac:dyDescent="0.3"/>
  <cols>
    <col min="1" max="1" width="20.109375" bestFit="1" customWidth="1"/>
    <col min="2" max="3" width="11.33203125" bestFit="1" customWidth="1"/>
    <col min="4" max="4" width="13.5546875" customWidth="1"/>
    <col min="5" max="5" width="2.6640625" customWidth="1"/>
    <col min="6" max="6" width="60.77734375" customWidth="1"/>
  </cols>
  <sheetData>
    <row r="1" spans="1:6" x14ac:dyDescent="0.3">
      <c r="A1" s="51" t="s">
        <v>178</v>
      </c>
      <c r="B1" s="51"/>
      <c r="C1" s="51"/>
      <c r="D1" s="51"/>
    </row>
    <row r="2" spans="1:6" x14ac:dyDescent="0.3">
      <c r="A2" t="s">
        <v>179</v>
      </c>
      <c r="B2" t="s">
        <v>180</v>
      </c>
      <c r="C2" t="s">
        <v>181</v>
      </c>
      <c r="D2" t="s">
        <v>182</v>
      </c>
      <c r="F2" t="s">
        <v>183</v>
      </c>
    </row>
    <row r="3" spans="1:6" ht="28.8" x14ac:dyDescent="0.3">
      <c r="A3" t="s">
        <v>184</v>
      </c>
      <c r="B3" s="37">
        <f>'P&amp;L 2018 2019'!G7</f>
        <v>9690</v>
      </c>
      <c r="C3" s="38">
        <f>11313.51+710.2+83+17</f>
        <v>12123.710000000001</v>
      </c>
      <c r="D3" s="39">
        <f>B3-C3</f>
        <v>-2433.7100000000009</v>
      </c>
      <c r="F3" s="40" t="s">
        <v>185</v>
      </c>
    </row>
    <row r="4" spans="1:6" x14ac:dyDescent="0.3">
      <c r="A4" t="s">
        <v>186</v>
      </c>
      <c r="B4" s="37">
        <f>'P&amp;L 2018 2019'!G31</f>
        <v>2680</v>
      </c>
      <c r="C4" s="38">
        <f>'P&amp;L 2018 2019'!G68</f>
        <v>2573.08</v>
      </c>
      <c r="D4" s="38">
        <f t="shared" ref="D4:D9" si="0">B4-C4</f>
        <v>106.92000000000007</v>
      </c>
      <c r="F4" s="40"/>
    </row>
    <row r="5" spans="1:6" x14ac:dyDescent="0.3">
      <c r="A5" t="s">
        <v>187</v>
      </c>
      <c r="B5" s="38">
        <f>'Regional P&amp;L'!G10</f>
        <v>12576.5</v>
      </c>
      <c r="C5" s="38">
        <f>'Regional P&amp;L'!G27</f>
        <v>7879.36</v>
      </c>
      <c r="D5" s="38">
        <f t="shared" si="0"/>
        <v>4697.1400000000003</v>
      </c>
    </row>
    <row r="6" spans="1:6" x14ac:dyDescent="0.3">
      <c r="A6" t="s">
        <v>188</v>
      </c>
      <c r="B6" s="37">
        <f>'NS Provincials P&amp;L'!G9</f>
        <v>7231</v>
      </c>
      <c r="C6" s="38">
        <f>'NS Provincials P&amp;L'!G26</f>
        <v>7596.72</v>
      </c>
      <c r="D6" s="39">
        <f t="shared" si="0"/>
        <v>-365.72000000000025</v>
      </c>
    </row>
    <row r="7" spans="1:6" x14ac:dyDescent="0.3">
      <c r="A7" t="s">
        <v>189</v>
      </c>
      <c r="B7" s="38">
        <f>'Ont Provincials P&amp;L'!G9</f>
        <v>17187</v>
      </c>
      <c r="C7" s="38">
        <f>'Ont Provincials P&amp;L'!G27</f>
        <v>17823.009999999998</v>
      </c>
      <c r="D7" s="39">
        <f t="shared" si="0"/>
        <v>-636.0099999999984</v>
      </c>
    </row>
    <row r="8" spans="1:6" x14ac:dyDescent="0.3">
      <c r="A8" t="s">
        <v>190</v>
      </c>
      <c r="B8" s="38">
        <f>'Canadians P&amp;L'!G10</f>
        <v>16785.189999999999</v>
      </c>
      <c r="C8" s="38">
        <f>'Canadians P&amp;L'!G27</f>
        <v>21369.88</v>
      </c>
      <c r="D8" s="39">
        <f t="shared" si="0"/>
        <v>-4584.6900000000023</v>
      </c>
      <c r="F8" t="s">
        <v>194</v>
      </c>
    </row>
    <row r="9" spans="1:6" x14ac:dyDescent="0.3">
      <c r="A9" t="s">
        <v>191</v>
      </c>
      <c r="B9" s="38">
        <f>'World Trials  Grandprix P&amp;L'!G9</f>
        <v>4330</v>
      </c>
      <c r="C9" s="38">
        <f>'World Trials  Grandprix P&amp;L'!G23+'World Trials  Grandprix P&amp;L'!G24</f>
        <v>4504.6499999999996</v>
      </c>
      <c r="D9" s="44">
        <f t="shared" si="0"/>
        <v>-174.64999999999964</v>
      </c>
    </row>
    <row r="10" spans="1:6" x14ac:dyDescent="0.3">
      <c r="A10" t="s">
        <v>192</v>
      </c>
      <c r="B10" s="38">
        <f>SUM(B3:B9)</f>
        <v>70479.69</v>
      </c>
      <c r="C10" s="38">
        <f t="shared" ref="C10:D10" si="1">SUM(C3:C9)</f>
        <v>73870.41</v>
      </c>
      <c r="D10" s="39">
        <f t="shared" si="1"/>
        <v>-3390.7200000000012</v>
      </c>
    </row>
    <row r="11" spans="1:6" x14ac:dyDescent="0.3">
      <c r="B11" s="38"/>
      <c r="C11" s="38"/>
      <c r="D11" s="39"/>
    </row>
    <row r="12" spans="1:6" x14ac:dyDescent="0.3">
      <c r="B12" s="38"/>
      <c r="C12" s="38"/>
      <c r="D12" s="38"/>
      <c r="F12" s="41"/>
    </row>
    <row r="13" spans="1:6" x14ac:dyDescent="0.3">
      <c r="B13" s="2"/>
      <c r="C13" s="45"/>
      <c r="D13" s="42"/>
    </row>
    <row r="14" spans="1:6" x14ac:dyDescent="0.3">
      <c r="B14" s="43"/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FF2F0-163C-403A-9002-6C1F1CB56379}">
  <dimension ref="A1:G29"/>
  <sheetViews>
    <sheetView topLeftCell="A5" workbookViewId="0">
      <selection activeCell="G15" sqref="G15"/>
    </sheetView>
  </sheetViews>
  <sheetFormatPr defaultRowHeight="14.4" x14ac:dyDescent="0.3"/>
  <cols>
    <col min="6" max="6" width="19.44140625" bestFit="1" customWidth="1"/>
  </cols>
  <sheetData>
    <row r="1" spans="1:7" x14ac:dyDescent="0.3">
      <c r="A1" s="50" t="s">
        <v>129</v>
      </c>
      <c r="B1" s="50"/>
      <c r="C1" s="50"/>
      <c r="D1" s="50"/>
      <c r="E1" s="50"/>
      <c r="F1" s="50"/>
      <c r="G1" s="50"/>
    </row>
    <row r="2" spans="1:7" x14ac:dyDescent="0.3">
      <c r="A2" s="50" t="s">
        <v>173</v>
      </c>
      <c r="B2" s="50"/>
      <c r="C2" s="50"/>
      <c r="D2" s="50"/>
      <c r="E2" s="50"/>
      <c r="F2" s="50"/>
      <c r="G2" s="50"/>
    </row>
    <row r="3" spans="1:7" x14ac:dyDescent="0.3">
      <c r="A3" s="50" t="s">
        <v>131</v>
      </c>
      <c r="B3" s="50"/>
      <c r="C3" s="50"/>
      <c r="D3" s="50"/>
      <c r="E3" s="50"/>
      <c r="F3" s="50"/>
      <c r="G3" s="50"/>
    </row>
    <row r="5" spans="1:7" x14ac:dyDescent="0.3">
      <c r="A5" s="1"/>
      <c r="B5" s="1"/>
      <c r="C5" s="1" t="s">
        <v>2</v>
      </c>
      <c r="D5" s="1"/>
      <c r="E5" s="1"/>
      <c r="F5" s="1"/>
      <c r="G5" s="3"/>
    </row>
    <row r="6" spans="1:7" x14ac:dyDescent="0.3">
      <c r="A6" s="1"/>
      <c r="B6" s="1"/>
      <c r="C6" s="1"/>
      <c r="D6" s="1" t="s">
        <v>4</v>
      </c>
      <c r="E6" s="1"/>
      <c r="F6" s="1"/>
      <c r="G6" s="3"/>
    </row>
    <row r="7" spans="1:7" x14ac:dyDescent="0.3">
      <c r="A7" s="1"/>
      <c r="B7" s="1"/>
      <c r="C7" s="1"/>
      <c r="D7" s="1"/>
      <c r="E7" s="1" t="s">
        <v>5</v>
      </c>
      <c r="F7" s="1"/>
      <c r="G7" s="3">
        <v>9500.5</v>
      </c>
    </row>
    <row r="8" spans="1:7" x14ac:dyDescent="0.3">
      <c r="A8" s="1"/>
      <c r="B8" s="1"/>
      <c r="C8" s="1"/>
      <c r="D8" s="1"/>
      <c r="E8" s="1" t="s">
        <v>6</v>
      </c>
      <c r="F8" s="1"/>
      <c r="G8" s="3">
        <v>3063</v>
      </c>
    </row>
    <row r="9" spans="1:7" ht="15" thickBot="1" x14ac:dyDescent="0.35">
      <c r="A9" s="1"/>
      <c r="B9" s="1"/>
      <c r="C9" s="1"/>
      <c r="D9" s="1"/>
      <c r="E9" s="1" t="s">
        <v>7</v>
      </c>
      <c r="F9" s="1"/>
      <c r="G9" s="4">
        <v>13</v>
      </c>
    </row>
    <row r="10" spans="1:7" x14ac:dyDescent="0.3">
      <c r="A10" s="1"/>
      <c r="B10" s="1"/>
      <c r="C10" s="1"/>
      <c r="D10" s="1" t="s">
        <v>8</v>
      </c>
      <c r="E10" s="1"/>
      <c r="F10" s="1"/>
      <c r="G10" s="3">
        <f>ROUND(SUM(G6:G9),5)</f>
        <v>12576.5</v>
      </c>
    </row>
    <row r="12" spans="1:7" x14ac:dyDescent="0.3">
      <c r="A12" s="1"/>
      <c r="B12" s="1"/>
      <c r="C12" s="1"/>
      <c r="D12" s="1" t="s">
        <v>42</v>
      </c>
      <c r="E12" s="1"/>
      <c r="F12" s="1"/>
      <c r="G12" s="3"/>
    </row>
    <row r="13" spans="1:7" x14ac:dyDescent="0.3">
      <c r="A13" s="1"/>
      <c r="B13" s="1"/>
      <c r="C13" s="1"/>
      <c r="D13" s="1"/>
      <c r="E13" s="1" t="s">
        <v>43</v>
      </c>
      <c r="F13" s="1"/>
      <c r="G13" s="3">
        <v>658.05</v>
      </c>
    </row>
    <row r="14" spans="1:7" x14ac:dyDescent="0.3">
      <c r="A14" s="1"/>
      <c r="B14" s="1"/>
      <c r="C14" s="1"/>
      <c r="D14" s="1"/>
      <c r="E14" s="1" t="s">
        <v>44</v>
      </c>
      <c r="F14" s="1"/>
      <c r="G14" s="3"/>
    </row>
    <row r="15" spans="1:7" x14ac:dyDescent="0.3">
      <c r="A15" s="1"/>
      <c r="B15" s="1"/>
      <c r="C15" s="1"/>
      <c r="D15" s="1"/>
      <c r="E15" s="1"/>
      <c r="F15" s="1" t="s">
        <v>45</v>
      </c>
      <c r="G15" s="3">
        <v>221</v>
      </c>
    </row>
    <row r="16" spans="1:7" x14ac:dyDescent="0.3">
      <c r="A16" s="1"/>
      <c r="B16" s="1"/>
      <c r="C16" s="1"/>
      <c r="D16" s="1"/>
      <c r="E16" s="1"/>
      <c r="F16" s="1" t="s">
        <v>46</v>
      </c>
      <c r="G16" s="3">
        <v>1920</v>
      </c>
    </row>
    <row r="17" spans="1:7" x14ac:dyDescent="0.3">
      <c r="A17" s="1"/>
      <c r="B17" s="1"/>
      <c r="C17" s="1"/>
      <c r="D17" s="1"/>
      <c r="E17" s="1"/>
      <c r="F17" s="1" t="s">
        <v>47</v>
      </c>
      <c r="G17" s="3">
        <v>537.88</v>
      </c>
    </row>
    <row r="18" spans="1:7" ht="15" thickBot="1" x14ac:dyDescent="0.35">
      <c r="A18" s="1"/>
      <c r="B18" s="1"/>
      <c r="C18" s="1"/>
      <c r="D18" s="1"/>
      <c r="E18" s="1"/>
      <c r="F18" s="1" t="s">
        <v>48</v>
      </c>
      <c r="G18" s="4">
        <v>343.52</v>
      </c>
    </row>
    <row r="19" spans="1:7" x14ac:dyDescent="0.3">
      <c r="A19" s="1"/>
      <c r="B19" s="1"/>
      <c r="C19" s="1"/>
      <c r="D19" s="1"/>
      <c r="E19" s="1" t="s">
        <v>49</v>
      </c>
      <c r="F19" s="1"/>
      <c r="G19" s="3">
        <f>ROUND(SUM(G14:G18),5)</f>
        <v>3022.4</v>
      </c>
    </row>
    <row r="20" spans="1:7" x14ac:dyDescent="0.3">
      <c r="A20" s="1"/>
      <c r="B20" s="1"/>
      <c r="C20" s="1"/>
      <c r="D20" s="1"/>
      <c r="E20" s="1" t="s">
        <v>50</v>
      </c>
      <c r="F20" s="1"/>
      <c r="G20" s="3"/>
    </row>
    <row r="21" spans="1:7" x14ac:dyDescent="0.3">
      <c r="A21" s="1"/>
      <c r="B21" s="1"/>
      <c r="C21" s="1"/>
      <c r="D21" s="1"/>
      <c r="E21" s="1"/>
      <c r="F21" s="1" t="s">
        <v>51</v>
      </c>
      <c r="G21" s="3">
        <v>2697.87</v>
      </c>
    </row>
    <row r="22" spans="1:7" ht="15" thickBot="1" x14ac:dyDescent="0.35">
      <c r="A22" s="1"/>
      <c r="B22" s="1"/>
      <c r="C22" s="1"/>
      <c r="D22" s="1"/>
      <c r="E22" s="1"/>
      <c r="F22" s="1" t="s">
        <v>52</v>
      </c>
      <c r="G22" s="4">
        <v>1147.71</v>
      </c>
    </row>
    <row r="23" spans="1:7" x14ac:dyDescent="0.3">
      <c r="A23" s="1"/>
      <c r="B23" s="1"/>
      <c r="C23" s="1"/>
      <c r="D23" s="1"/>
      <c r="E23" s="1" t="s">
        <v>53</v>
      </c>
      <c r="F23" s="1"/>
      <c r="G23" s="3">
        <f>ROUND(SUM(G20:G22),5)</f>
        <v>3845.58</v>
      </c>
    </row>
    <row r="24" spans="1:7" x14ac:dyDescent="0.3">
      <c r="A24" s="1"/>
      <c r="B24" s="1"/>
      <c r="C24" s="1"/>
      <c r="D24" s="1"/>
      <c r="E24" s="1" t="s">
        <v>54</v>
      </c>
      <c r="F24" s="1"/>
      <c r="G24" s="3">
        <v>150</v>
      </c>
    </row>
    <row r="25" spans="1:7" x14ac:dyDescent="0.3">
      <c r="A25" s="1"/>
      <c r="B25" s="1"/>
      <c r="C25" s="1"/>
      <c r="D25" s="1"/>
      <c r="E25" s="1" t="s">
        <v>55</v>
      </c>
      <c r="F25" s="1"/>
      <c r="G25" s="3">
        <v>81.34</v>
      </c>
    </row>
    <row r="26" spans="1:7" ht="15" thickBot="1" x14ac:dyDescent="0.35">
      <c r="A26" s="1"/>
      <c r="B26" s="1"/>
      <c r="C26" s="1"/>
      <c r="D26" s="1"/>
      <c r="E26" s="1" t="s">
        <v>56</v>
      </c>
      <c r="F26" s="1"/>
      <c r="G26" s="4">
        <v>121.99</v>
      </c>
    </row>
    <row r="27" spans="1:7" ht="15" thickBot="1" x14ac:dyDescent="0.35">
      <c r="A27" s="1"/>
      <c r="B27" s="1"/>
      <c r="C27" s="1"/>
      <c r="D27" s="1" t="s">
        <v>57</v>
      </c>
      <c r="E27" s="1"/>
      <c r="F27" s="1"/>
      <c r="G27" s="3">
        <f>ROUND(SUM(G12:G13)+G19+SUM(G23:G26),5)</f>
        <v>7879.36</v>
      </c>
    </row>
    <row r="28" spans="1:7" s="8" customFormat="1" ht="10.8" thickBot="1" x14ac:dyDescent="0.25">
      <c r="A28" s="1" t="s">
        <v>128</v>
      </c>
      <c r="B28" s="1"/>
      <c r="C28" s="1"/>
      <c r="D28" s="1"/>
      <c r="E28" s="1"/>
      <c r="F28" s="1"/>
      <c r="G28" s="7">
        <f>G10-G27</f>
        <v>4697.1400000000003</v>
      </c>
    </row>
    <row r="29" spans="1:7" ht="15" thickTop="1" x14ac:dyDescent="0.3"/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EF4A8-E56B-4039-98C7-A3C8E4098C73}">
  <dimension ref="A1:G28"/>
  <sheetViews>
    <sheetView workbookViewId="0">
      <selection activeCell="A27" sqref="A27:XFD27"/>
    </sheetView>
  </sheetViews>
  <sheetFormatPr defaultRowHeight="14.4" x14ac:dyDescent="0.3"/>
  <cols>
    <col min="6" max="6" width="24.44140625" customWidth="1"/>
  </cols>
  <sheetData>
    <row r="1" spans="1:7" x14ac:dyDescent="0.3">
      <c r="A1" s="50" t="s">
        <v>129</v>
      </c>
      <c r="B1" s="50"/>
      <c r="C1" s="50"/>
      <c r="D1" s="50"/>
      <c r="E1" s="50"/>
      <c r="F1" s="50"/>
      <c r="G1" s="50"/>
    </row>
    <row r="2" spans="1:7" x14ac:dyDescent="0.3">
      <c r="A2" s="50" t="s">
        <v>174</v>
      </c>
      <c r="B2" s="50"/>
      <c r="C2" s="50"/>
      <c r="D2" s="50"/>
      <c r="E2" s="50"/>
      <c r="F2" s="50"/>
      <c r="G2" s="50"/>
    </row>
    <row r="3" spans="1:7" x14ac:dyDescent="0.3">
      <c r="A3" s="50" t="s">
        <v>131</v>
      </c>
      <c r="B3" s="50"/>
      <c r="C3" s="50"/>
      <c r="D3" s="50"/>
      <c r="E3" s="50"/>
      <c r="F3" s="50"/>
      <c r="G3" s="50"/>
    </row>
    <row r="5" spans="1:7" x14ac:dyDescent="0.3">
      <c r="A5" s="1"/>
      <c r="B5" s="1"/>
      <c r="C5" s="1" t="s">
        <v>2</v>
      </c>
      <c r="D5" s="1"/>
      <c r="E5" s="1"/>
      <c r="F5" s="1"/>
      <c r="G5" s="3"/>
    </row>
    <row r="6" spans="1:7" x14ac:dyDescent="0.3">
      <c r="A6" s="1"/>
      <c r="B6" s="1"/>
      <c r="C6" s="1"/>
      <c r="D6" s="1" t="s">
        <v>13</v>
      </c>
      <c r="E6" s="1"/>
      <c r="F6" s="1"/>
      <c r="G6" s="3"/>
    </row>
    <row r="7" spans="1:7" x14ac:dyDescent="0.3">
      <c r="A7" s="1"/>
      <c r="B7" s="1"/>
      <c r="C7" s="1"/>
      <c r="D7" s="1"/>
      <c r="E7" s="1" t="s">
        <v>14</v>
      </c>
      <c r="F7" s="1"/>
      <c r="G7" s="3">
        <v>6983</v>
      </c>
    </row>
    <row r="8" spans="1:7" ht="15" thickBot="1" x14ac:dyDescent="0.35">
      <c r="A8" s="1"/>
      <c r="B8" s="1"/>
      <c r="C8" s="1"/>
      <c r="D8" s="1"/>
      <c r="E8" s="1" t="s">
        <v>15</v>
      </c>
      <c r="F8" s="1"/>
      <c r="G8" s="4">
        <v>248</v>
      </c>
    </row>
    <row r="9" spans="1:7" x14ac:dyDescent="0.3">
      <c r="A9" s="1"/>
      <c r="B9" s="1"/>
      <c r="C9" s="1"/>
      <c r="D9" s="1" t="s">
        <v>16</v>
      </c>
      <c r="E9" s="1"/>
      <c r="F9" s="1"/>
      <c r="G9" s="3">
        <f>ROUND(SUM(G6:G8),5)</f>
        <v>7231</v>
      </c>
    </row>
    <row r="11" spans="1:7" x14ac:dyDescent="0.3">
      <c r="A11" s="1"/>
      <c r="B11" s="1"/>
      <c r="C11" s="1" t="s">
        <v>29</v>
      </c>
      <c r="D11" s="1"/>
      <c r="E11" s="1"/>
      <c r="F11" s="1"/>
      <c r="G11" s="3"/>
    </row>
    <row r="12" spans="1:7" x14ac:dyDescent="0.3">
      <c r="A12" s="1"/>
      <c r="B12" s="1"/>
      <c r="C12" s="1"/>
      <c r="D12" s="1" t="s">
        <v>81</v>
      </c>
      <c r="E12" s="1"/>
      <c r="F12" s="1"/>
      <c r="G12" s="3"/>
    </row>
    <row r="13" spans="1:7" x14ac:dyDescent="0.3">
      <c r="A13" s="1"/>
      <c r="B13" s="1"/>
      <c r="C13" s="1"/>
      <c r="D13" s="1"/>
      <c r="E13" s="1" t="s">
        <v>82</v>
      </c>
      <c r="F13" s="1"/>
      <c r="G13" s="3">
        <v>1514.9</v>
      </c>
    </row>
    <row r="14" spans="1:7" x14ac:dyDescent="0.3">
      <c r="A14" s="1"/>
      <c r="B14" s="1"/>
      <c r="C14" s="1"/>
      <c r="D14" s="1"/>
      <c r="E14" s="1" t="s">
        <v>83</v>
      </c>
      <c r="F14" s="1"/>
      <c r="G14" s="3"/>
    </row>
    <row r="15" spans="1:7" x14ac:dyDescent="0.3">
      <c r="A15" s="1"/>
      <c r="B15" s="1"/>
      <c r="C15" s="1"/>
      <c r="D15" s="1"/>
      <c r="E15" s="1"/>
      <c r="F15" s="1" t="s">
        <v>84</v>
      </c>
      <c r="G15" s="3">
        <v>1449.04</v>
      </c>
    </row>
    <row r="16" spans="1:7" x14ac:dyDescent="0.3">
      <c r="A16" s="1"/>
      <c r="B16" s="1"/>
      <c r="C16" s="1"/>
      <c r="D16" s="1"/>
      <c r="E16" s="1"/>
      <c r="F16" s="1" t="s">
        <v>85</v>
      </c>
      <c r="G16" s="3">
        <v>1280</v>
      </c>
    </row>
    <row r="17" spans="1:7" x14ac:dyDescent="0.3">
      <c r="A17" s="1"/>
      <c r="B17" s="1"/>
      <c r="C17" s="1"/>
      <c r="D17" s="1"/>
      <c r="E17" s="1"/>
      <c r="F17" s="1" t="s">
        <v>86</v>
      </c>
      <c r="G17" s="3">
        <v>654.30999999999995</v>
      </c>
    </row>
    <row r="18" spans="1:7" ht="15" thickBot="1" x14ac:dyDescent="0.35">
      <c r="A18" s="1"/>
      <c r="B18" s="1"/>
      <c r="C18" s="1"/>
      <c r="D18" s="1"/>
      <c r="E18" s="1"/>
      <c r="F18" s="1" t="s">
        <v>87</v>
      </c>
      <c r="G18" s="4">
        <v>325</v>
      </c>
    </row>
    <row r="19" spans="1:7" x14ac:dyDescent="0.3">
      <c r="A19" s="1"/>
      <c r="B19" s="1"/>
      <c r="C19" s="1"/>
      <c r="D19" s="1"/>
      <c r="E19" s="1" t="s">
        <v>88</v>
      </c>
      <c r="F19" s="1"/>
      <c r="G19" s="3">
        <f>ROUND(SUM(G14:G18),5)</f>
        <v>3708.35</v>
      </c>
    </row>
    <row r="20" spans="1:7" x14ac:dyDescent="0.3">
      <c r="A20" s="1"/>
      <c r="B20" s="1"/>
      <c r="C20" s="1"/>
      <c r="D20" s="1"/>
      <c r="E20" s="1" t="s">
        <v>89</v>
      </c>
      <c r="F20" s="1"/>
      <c r="G20" s="3"/>
    </row>
    <row r="21" spans="1:7" x14ac:dyDescent="0.3">
      <c r="A21" s="1"/>
      <c r="B21" s="1"/>
      <c r="C21" s="1"/>
      <c r="D21" s="1"/>
      <c r="E21" s="1"/>
      <c r="F21" s="1" t="s">
        <v>90</v>
      </c>
      <c r="G21" s="3">
        <v>1344.7</v>
      </c>
    </row>
    <row r="22" spans="1:7" ht="15" thickBot="1" x14ac:dyDescent="0.35">
      <c r="A22" s="1"/>
      <c r="B22" s="1"/>
      <c r="C22" s="1"/>
      <c r="D22" s="1"/>
      <c r="E22" s="1"/>
      <c r="F22" s="1" t="s">
        <v>91</v>
      </c>
      <c r="G22" s="4">
        <v>774</v>
      </c>
    </row>
    <row r="23" spans="1:7" x14ac:dyDescent="0.3">
      <c r="A23" s="1"/>
      <c r="B23" s="1"/>
      <c r="C23" s="1"/>
      <c r="D23" s="1"/>
      <c r="E23" s="1" t="s">
        <v>92</v>
      </c>
      <c r="F23" s="1"/>
      <c r="G23" s="3">
        <f>ROUND(SUM(G20:G22),5)</f>
        <v>2118.6999999999998</v>
      </c>
    </row>
    <row r="24" spans="1:7" x14ac:dyDescent="0.3">
      <c r="A24" s="1"/>
      <c r="B24" s="1"/>
      <c r="C24" s="1"/>
      <c r="D24" s="1"/>
      <c r="E24" s="1" t="s">
        <v>93</v>
      </c>
      <c r="F24" s="1"/>
      <c r="G24" s="3">
        <v>131.86000000000001</v>
      </c>
    </row>
    <row r="25" spans="1:7" ht="15" thickBot="1" x14ac:dyDescent="0.35">
      <c r="A25" s="1"/>
      <c r="B25" s="1"/>
      <c r="C25" s="1"/>
      <c r="D25" s="1"/>
      <c r="E25" s="1" t="s">
        <v>94</v>
      </c>
      <c r="F25" s="1"/>
      <c r="G25" s="4">
        <v>122.91</v>
      </c>
    </row>
    <row r="26" spans="1:7" ht="15" thickBot="1" x14ac:dyDescent="0.35">
      <c r="A26" s="1"/>
      <c r="B26" s="1"/>
      <c r="C26" s="1"/>
      <c r="D26" s="1" t="s">
        <v>95</v>
      </c>
      <c r="E26" s="1"/>
      <c r="F26" s="1"/>
      <c r="G26" s="3">
        <f>ROUND(SUM(G12:G13)+G19+SUM(G23:G25),5)</f>
        <v>7596.72</v>
      </c>
    </row>
    <row r="27" spans="1:7" s="8" customFormat="1" ht="10.8" thickBot="1" x14ac:dyDescent="0.25">
      <c r="A27" s="1" t="s">
        <v>175</v>
      </c>
      <c r="B27" s="1"/>
      <c r="C27" s="1"/>
      <c r="D27" s="1"/>
      <c r="E27" s="1"/>
      <c r="F27" s="1"/>
      <c r="G27" s="7">
        <f>G9-G26</f>
        <v>-365.72000000000025</v>
      </c>
    </row>
    <row r="28" spans="1:7" ht="15" thickTop="1" x14ac:dyDescent="0.3"/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AE7A2-C72C-46B2-922F-2D3E61CA1F6A}">
  <dimension ref="A1:G29"/>
  <sheetViews>
    <sheetView workbookViewId="0">
      <selection activeCell="H44" sqref="H44"/>
    </sheetView>
  </sheetViews>
  <sheetFormatPr defaultRowHeight="14.4" x14ac:dyDescent="0.3"/>
  <cols>
    <col min="6" max="6" width="25.88671875" customWidth="1"/>
  </cols>
  <sheetData>
    <row r="1" spans="1:7" x14ac:dyDescent="0.3">
      <c r="A1" s="50" t="s">
        <v>129</v>
      </c>
      <c r="B1" s="50"/>
      <c r="C1" s="50"/>
      <c r="D1" s="50"/>
      <c r="E1" s="50"/>
      <c r="F1" s="50"/>
      <c r="G1" s="50"/>
    </row>
    <row r="2" spans="1:7" x14ac:dyDescent="0.3">
      <c r="A2" s="50" t="s">
        <v>176</v>
      </c>
      <c r="B2" s="50"/>
      <c r="C2" s="50"/>
      <c r="D2" s="50"/>
      <c r="E2" s="50"/>
      <c r="F2" s="50"/>
      <c r="G2" s="50"/>
    </row>
    <row r="3" spans="1:7" x14ac:dyDescent="0.3">
      <c r="A3" s="50" t="s">
        <v>131</v>
      </c>
      <c r="B3" s="50"/>
      <c r="C3" s="50"/>
      <c r="D3" s="50"/>
      <c r="E3" s="50"/>
      <c r="F3" s="50"/>
      <c r="G3" s="50"/>
    </row>
    <row r="5" spans="1:7" x14ac:dyDescent="0.3">
      <c r="A5" s="1"/>
      <c r="B5" s="1"/>
      <c r="C5" s="1" t="s">
        <v>2</v>
      </c>
      <c r="D5" s="1"/>
      <c r="E5" s="1"/>
      <c r="F5" s="1"/>
      <c r="G5" s="3"/>
    </row>
    <row r="6" spans="1:7" x14ac:dyDescent="0.3">
      <c r="A6" s="1"/>
      <c r="B6" s="1"/>
      <c r="C6" s="1"/>
      <c r="D6" s="1" t="s">
        <v>9</v>
      </c>
      <c r="E6" s="1"/>
      <c r="F6" s="1"/>
      <c r="G6" s="3"/>
    </row>
    <row r="7" spans="1:7" x14ac:dyDescent="0.3">
      <c r="A7" s="1"/>
      <c r="B7" s="1"/>
      <c r="C7" s="1"/>
      <c r="D7" s="1"/>
      <c r="E7" s="1" t="s">
        <v>10</v>
      </c>
      <c r="F7" s="1"/>
      <c r="G7" s="3">
        <v>15757</v>
      </c>
    </row>
    <row r="8" spans="1:7" ht="15" thickBot="1" x14ac:dyDescent="0.35">
      <c r="A8" s="1"/>
      <c r="B8" s="1"/>
      <c r="C8" s="1"/>
      <c r="D8" s="1"/>
      <c r="E8" s="1" t="s">
        <v>11</v>
      </c>
      <c r="F8" s="1"/>
      <c r="G8" s="4">
        <v>1430</v>
      </c>
    </row>
    <row r="9" spans="1:7" x14ac:dyDescent="0.3">
      <c r="A9" s="1"/>
      <c r="B9" s="1"/>
      <c r="C9" s="1"/>
      <c r="D9" s="1" t="s">
        <v>12</v>
      </c>
      <c r="E9" s="1"/>
      <c r="F9" s="1"/>
      <c r="G9" s="3">
        <f>ROUND(SUM(G6:G8),5)</f>
        <v>17187</v>
      </c>
    </row>
    <row r="11" spans="1:7" x14ac:dyDescent="0.3">
      <c r="A11" s="1"/>
      <c r="B11" s="1"/>
      <c r="C11" s="1" t="s">
        <v>29</v>
      </c>
      <c r="D11" s="1"/>
      <c r="E11" s="1"/>
      <c r="F11" s="1"/>
      <c r="G11" s="3"/>
    </row>
    <row r="12" spans="1:7" x14ac:dyDescent="0.3">
      <c r="A12" s="1"/>
      <c r="B12" s="1"/>
      <c r="C12" s="1"/>
      <c r="D12" s="1" t="s">
        <v>65</v>
      </c>
      <c r="E12" s="1"/>
      <c r="F12" s="1"/>
      <c r="G12" s="3"/>
    </row>
    <row r="13" spans="1:7" x14ac:dyDescent="0.3">
      <c r="A13" s="1"/>
      <c r="B13" s="1"/>
      <c r="C13" s="1"/>
      <c r="D13" s="1"/>
      <c r="E13" s="1" t="s">
        <v>66</v>
      </c>
      <c r="F13" s="1"/>
      <c r="G13" s="3">
        <v>6196.28</v>
      </c>
    </row>
    <row r="14" spans="1:7" x14ac:dyDescent="0.3">
      <c r="A14" s="1"/>
      <c r="B14" s="1"/>
      <c r="C14" s="1"/>
      <c r="D14" s="1"/>
      <c r="E14" s="1" t="s">
        <v>67</v>
      </c>
      <c r="F14" s="1"/>
      <c r="G14" s="3"/>
    </row>
    <row r="15" spans="1:7" x14ac:dyDescent="0.3">
      <c r="A15" s="1"/>
      <c r="B15" s="1"/>
      <c r="C15" s="1"/>
      <c r="D15" s="1"/>
      <c r="E15" s="1"/>
      <c r="F15" s="1" t="s">
        <v>68</v>
      </c>
      <c r="G15" s="3">
        <v>1991.26</v>
      </c>
    </row>
    <row r="16" spans="1:7" x14ac:dyDescent="0.3">
      <c r="A16" s="1"/>
      <c r="B16" s="1"/>
      <c r="C16" s="1"/>
      <c r="D16" s="1"/>
      <c r="E16" s="1"/>
      <c r="F16" s="1" t="s">
        <v>69</v>
      </c>
      <c r="G16" s="3">
        <v>1920</v>
      </c>
    </row>
    <row r="17" spans="1:7" x14ac:dyDescent="0.3">
      <c r="A17" s="1"/>
      <c r="B17" s="1"/>
      <c r="C17" s="1"/>
      <c r="D17" s="1"/>
      <c r="E17" s="1"/>
      <c r="F17" s="1" t="s">
        <v>70</v>
      </c>
      <c r="G17" s="3">
        <v>1231.72</v>
      </c>
    </row>
    <row r="18" spans="1:7" ht="15" thickBot="1" x14ac:dyDescent="0.35">
      <c r="A18" s="1"/>
      <c r="B18" s="1"/>
      <c r="C18" s="1"/>
      <c r="D18" s="1"/>
      <c r="E18" s="1"/>
      <c r="F18" s="1" t="s">
        <v>71</v>
      </c>
      <c r="G18" s="4">
        <v>863.96</v>
      </c>
    </row>
    <row r="19" spans="1:7" x14ac:dyDescent="0.3">
      <c r="A19" s="1"/>
      <c r="B19" s="1"/>
      <c r="C19" s="1"/>
      <c r="D19" s="1"/>
      <c r="E19" s="1" t="s">
        <v>72</v>
      </c>
      <c r="F19" s="1"/>
      <c r="G19" s="3">
        <f>ROUND(SUM(G14:G18),5)</f>
        <v>6006.94</v>
      </c>
    </row>
    <row r="20" spans="1:7" x14ac:dyDescent="0.3">
      <c r="A20" s="1"/>
      <c r="B20" s="1"/>
      <c r="C20" s="1"/>
      <c r="D20" s="1"/>
      <c r="E20" s="1" t="s">
        <v>73</v>
      </c>
      <c r="F20" s="1"/>
      <c r="G20" s="3"/>
    </row>
    <row r="21" spans="1:7" x14ac:dyDescent="0.3">
      <c r="A21" s="1"/>
      <c r="B21" s="1"/>
      <c r="C21" s="1"/>
      <c r="D21" s="1"/>
      <c r="E21" s="1"/>
      <c r="F21" s="1" t="s">
        <v>74</v>
      </c>
      <c r="G21" s="3">
        <v>5077.37</v>
      </c>
    </row>
    <row r="22" spans="1:7" ht="15" thickBot="1" x14ac:dyDescent="0.35">
      <c r="A22" s="1"/>
      <c r="B22" s="1"/>
      <c r="C22" s="1"/>
      <c r="D22" s="1"/>
      <c r="E22" s="1"/>
      <c r="F22" s="1" t="s">
        <v>75</v>
      </c>
      <c r="G22" s="4">
        <v>147.69</v>
      </c>
    </row>
    <row r="23" spans="1:7" x14ac:dyDescent="0.3">
      <c r="A23" s="1"/>
      <c r="B23" s="1"/>
      <c r="C23" s="1"/>
      <c r="D23" s="1"/>
      <c r="E23" s="1" t="s">
        <v>76</v>
      </c>
      <c r="F23" s="1"/>
      <c r="G23" s="3">
        <f>ROUND(SUM(G20:G22),5)</f>
        <v>5225.0600000000004</v>
      </c>
    </row>
    <row r="24" spans="1:7" x14ac:dyDescent="0.3">
      <c r="A24" s="1"/>
      <c r="B24" s="1"/>
      <c r="C24" s="1"/>
      <c r="D24" s="1"/>
      <c r="E24" s="1" t="s">
        <v>77</v>
      </c>
      <c r="F24" s="1"/>
      <c r="G24" s="3">
        <v>167.37</v>
      </c>
    </row>
    <row r="25" spans="1:7" x14ac:dyDescent="0.3">
      <c r="A25" s="1"/>
      <c r="B25" s="1"/>
      <c r="C25" s="1"/>
      <c r="D25" s="1"/>
      <c r="E25" s="1" t="s">
        <v>78</v>
      </c>
      <c r="F25" s="1"/>
      <c r="G25" s="3">
        <v>227.36</v>
      </c>
    </row>
    <row r="26" spans="1:7" ht="15" thickBot="1" x14ac:dyDescent="0.35">
      <c r="A26" s="1"/>
      <c r="B26" s="1"/>
      <c r="C26" s="1"/>
      <c r="D26" s="1"/>
      <c r="E26" s="1" t="s">
        <v>79</v>
      </c>
      <c r="F26" s="1"/>
      <c r="G26" s="4">
        <v>0</v>
      </c>
    </row>
    <row r="27" spans="1:7" ht="15" thickBot="1" x14ac:dyDescent="0.35">
      <c r="A27" s="1"/>
      <c r="B27" s="1"/>
      <c r="C27" s="1"/>
      <c r="D27" s="1" t="s">
        <v>80</v>
      </c>
      <c r="E27" s="1"/>
      <c r="F27" s="1"/>
      <c r="G27" s="3">
        <f>ROUND(SUM(G12:G13)+G19+SUM(G23:G26),5)</f>
        <v>17823.009999999998</v>
      </c>
    </row>
    <row r="28" spans="1:7" s="8" customFormat="1" ht="10.8" thickBot="1" x14ac:dyDescent="0.25">
      <c r="A28" s="1" t="s">
        <v>175</v>
      </c>
      <c r="B28" s="1"/>
      <c r="C28" s="1"/>
      <c r="D28" s="1"/>
      <c r="E28" s="1"/>
      <c r="F28" s="1"/>
      <c r="G28" s="7">
        <f>G9-G27</f>
        <v>-636.0099999999984</v>
      </c>
    </row>
    <row r="29" spans="1:7" ht="15" thickTop="1" x14ac:dyDescent="0.3"/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EEB5C-A8D8-43D6-B057-A131E0C7DF2F}">
  <dimension ref="A1:G29"/>
  <sheetViews>
    <sheetView workbookViewId="0">
      <selection activeCell="A28" sqref="A28:XFD28"/>
    </sheetView>
  </sheetViews>
  <sheetFormatPr defaultRowHeight="14.4" x14ac:dyDescent="0.3"/>
  <sheetData>
    <row r="1" spans="1:7" x14ac:dyDescent="0.3">
      <c r="A1" s="50" t="s">
        <v>129</v>
      </c>
      <c r="B1" s="50"/>
      <c r="C1" s="50"/>
      <c r="D1" s="50"/>
      <c r="E1" s="50"/>
      <c r="F1" s="50"/>
      <c r="G1" s="50"/>
    </row>
    <row r="2" spans="1:7" x14ac:dyDescent="0.3">
      <c r="A2" s="50" t="s">
        <v>177</v>
      </c>
      <c r="B2" s="50"/>
      <c r="C2" s="50"/>
      <c r="D2" s="50"/>
      <c r="E2" s="50"/>
      <c r="F2" s="50"/>
      <c r="G2" s="50"/>
    </row>
    <row r="3" spans="1:7" x14ac:dyDescent="0.3">
      <c r="A3" s="50" t="s">
        <v>131</v>
      </c>
      <c r="B3" s="50"/>
      <c r="C3" s="50"/>
      <c r="D3" s="50"/>
      <c r="E3" s="50"/>
      <c r="F3" s="50"/>
      <c r="G3" s="50"/>
    </row>
    <row r="5" spans="1:7" x14ac:dyDescent="0.3">
      <c r="A5" s="1"/>
      <c r="B5" s="1"/>
      <c r="C5" s="1" t="s">
        <v>2</v>
      </c>
      <c r="D5" s="1"/>
      <c r="E5" s="1"/>
      <c r="F5" s="1"/>
      <c r="G5" s="3"/>
    </row>
    <row r="6" spans="1:7" x14ac:dyDescent="0.3">
      <c r="A6" s="1"/>
      <c r="B6" s="1"/>
      <c r="C6" s="1"/>
      <c r="D6" s="1" t="s">
        <v>17</v>
      </c>
      <c r="E6" s="1"/>
      <c r="F6" s="1"/>
      <c r="G6" s="3"/>
    </row>
    <row r="7" spans="1:7" x14ac:dyDescent="0.3">
      <c r="A7" s="1"/>
      <c r="B7" s="1"/>
      <c r="C7" s="1"/>
      <c r="D7" s="1"/>
      <c r="E7" s="1" t="s">
        <v>18</v>
      </c>
      <c r="F7" s="1"/>
      <c r="G7" s="3">
        <v>15070.25</v>
      </c>
    </row>
    <row r="8" spans="1:7" x14ac:dyDescent="0.3">
      <c r="A8" s="1"/>
      <c r="B8" s="1"/>
      <c r="C8" s="1"/>
      <c r="D8" s="1"/>
      <c r="E8" s="1" t="s">
        <v>19</v>
      </c>
      <c r="F8" s="1"/>
      <c r="G8" s="3">
        <v>514</v>
      </c>
    </row>
    <row r="9" spans="1:7" ht="15" thickBot="1" x14ac:dyDescent="0.35">
      <c r="A9" s="1"/>
      <c r="B9" s="1"/>
      <c r="C9" s="1"/>
      <c r="D9" s="1"/>
      <c r="E9" s="1" t="s">
        <v>20</v>
      </c>
      <c r="F9" s="1"/>
      <c r="G9" s="4">
        <v>1200.94</v>
      </c>
    </row>
    <row r="10" spans="1:7" x14ac:dyDescent="0.3">
      <c r="A10" s="1"/>
      <c r="B10" s="1"/>
      <c r="C10" s="1"/>
      <c r="D10" s="1" t="s">
        <v>21</v>
      </c>
      <c r="E10" s="1"/>
      <c r="F10" s="1"/>
      <c r="G10" s="3">
        <f>ROUND(SUM(G6:G9),5)</f>
        <v>16785.189999999999</v>
      </c>
    </row>
    <row r="11" spans="1:7" x14ac:dyDescent="0.3">
      <c r="A11" s="1"/>
      <c r="B11" s="1"/>
      <c r="C11" s="1" t="s">
        <v>29</v>
      </c>
      <c r="D11" s="1"/>
      <c r="E11" s="1"/>
      <c r="F11" s="1"/>
      <c r="G11" s="3"/>
    </row>
    <row r="12" spans="1:7" x14ac:dyDescent="0.3">
      <c r="A12" s="1"/>
      <c r="B12" s="1"/>
      <c r="C12" s="1"/>
      <c r="D12" s="1" t="s">
        <v>96</v>
      </c>
      <c r="E12" s="1"/>
      <c r="F12" s="1"/>
      <c r="G12" s="3"/>
    </row>
    <row r="13" spans="1:7" x14ac:dyDescent="0.3">
      <c r="A13" s="1"/>
      <c r="B13" s="1"/>
      <c r="C13" s="1"/>
      <c r="D13" s="1"/>
      <c r="E13" s="1" t="s">
        <v>97</v>
      </c>
      <c r="F13" s="1"/>
      <c r="G13" s="3">
        <f>6783.49+1000</f>
        <v>7783.49</v>
      </c>
    </row>
    <row r="14" spans="1:7" x14ac:dyDescent="0.3">
      <c r="A14" s="1"/>
      <c r="B14" s="1"/>
      <c r="C14" s="1"/>
      <c r="D14" s="1"/>
      <c r="E14" s="1" t="s">
        <v>98</v>
      </c>
      <c r="F14" s="1"/>
      <c r="G14" s="3"/>
    </row>
    <row r="15" spans="1:7" x14ac:dyDescent="0.3">
      <c r="A15" s="1"/>
      <c r="B15" s="1"/>
      <c r="C15" s="1"/>
      <c r="D15" s="1"/>
      <c r="E15" s="1"/>
      <c r="F15" s="1" t="s">
        <v>99</v>
      </c>
      <c r="G15" s="3">
        <v>2425.04</v>
      </c>
    </row>
    <row r="16" spans="1:7" x14ac:dyDescent="0.3">
      <c r="A16" s="1"/>
      <c r="B16" s="1"/>
      <c r="C16" s="1"/>
      <c r="D16" s="1"/>
      <c r="E16" s="1"/>
      <c r="F16" s="1" t="s">
        <v>100</v>
      </c>
      <c r="G16" s="3">
        <v>2435</v>
      </c>
    </row>
    <row r="17" spans="1:7" x14ac:dyDescent="0.3">
      <c r="A17" s="1"/>
      <c r="B17" s="1"/>
      <c r="C17" s="1"/>
      <c r="D17" s="1"/>
      <c r="E17" s="1"/>
      <c r="F17" s="1" t="s">
        <v>101</v>
      </c>
      <c r="G17" s="3">
        <v>1426.86</v>
      </c>
    </row>
    <row r="18" spans="1:7" ht="15" thickBot="1" x14ac:dyDescent="0.35">
      <c r="A18" s="1"/>
      <c r="B18" s="1"/>
      <c r="C18" s="1"/>
      <c r="D18" s="1"/>
      <c r="E18" s="1"/>
      <c r="F18" s="1" t="s">
        <v>102</v>
      </c>
      <c r="G18" s="4">
        <v>450.36</v>
      </c>
    </row>
    <row r="19" spans="1:7" x14ac:dyDescent="0.3">
      <c r="A19" s="1"/>
      <c r="B19" s="1"/>
      <c r="C19" s="1"/>
      <c r="D19" s="1"/>
      <c r="E19" s="1" t="s">
        <v>103</v>
      </c>
      <c r="F19" s="1"/>
      <c r="G19" s="3">
        <f>ROUND(SUM(G14:G18),5)</f>
        <v>6737.26</v>
      </c>
    </row>
    <row r="20" spans="1:7" x14ac:dyDescent="0.3">
      <c r="A20" s="1"/>
      <c r="B20" s="1"/>
      <c r="C20" s="1"/>
      <c r="D20" s="1"/>
      <c r="E20" s="1" t="s">
        <v>104</v>
      </c>
      <c r="F20" s="1"/>
      <c r="G20" s="3"/>
    </row>
    <row r="21" spans="1:7" x14ac:dyDescent="0.3">
      <c r="A21" s="1"/>
      <c r="B21" s="1"/>
      <c r="C21" s="1"/>
      <c r="D21" s="1"/>
      <c r="E21" s="1"/>
      <c r="F21" s="1" t="s">
        <v>105</v>
      </c>
      <c r="G21" s="3">
        <v>5223.3100000000004</v>
      </c>
    </row>
    <row r="22" spans="1:7" ht="15" thickBot="1" x14ac:dyDescent="0.35">
      <c r="A22" s="1"/>
      <c r="B22" s="1"/>
      <c r="C22" s="1"/>
      <c r="D22" s="1"/>
      <c r="E22" s="1"/>
      <c r="F22" s="1" t="s">
        <v>106</v>
      </c>
      <c r="G22" s="4">
        <v>630</v>
      </c>
    </row>
    <row r="23" spans="1:7" x14ac:dyDescent="0.3">
      <c r="A23" s="1"/>
      <c r="B23" s="1"/>
      <c r="C23" s="1"/>
      <c r="D23" s="1"/>
      <c r="E23" s="1" t="s">
        <v>107</v>
      </c>
      <c r="F23" s="1"/>
      <c r="G23" s="3">
        <f>ROUND(SUM(G20:G22),5)</f>
        <v>5853.31</v>
      </c>
    </row>
    <row r="24" spans="1:7" x14ac:dyDescent="0.3">
      <c r="A24" s="1"/>
      <c r="B24" s="1"/>
      <c r="C24" s="1"/>
      <c r="D24" s="1"/>
      <c r="E24" s="1" t="s">
        <v>108</v>
      </c>
      <c r="F24" s="1"/>
      <c r="G24" s="3">
        <v>150</v>
      </c>
    </row>
    <row r="25" spans="1:7" x14ac:dyDescent="0.3">
      <c r="A25" s="1"/>
      <c r="B25" s="1"/>
      <c r="C25" s="1"/>
      <c r="D25" s="1"/>
      <c r="E25" s="1" t="s">
        <v>109</v>
      </c>
      <c r="F25" s="1"/>
      <c r="G25" s="3">
        <v>207.94</v>
      </c>
    </row>
    <row r="26" spans="1:7" ht="15" thickBot="1" x14ac:dyDescent="0.35">
      <c r="A26" s="1"/>
      <c r="B26" s="1"/>
      <c r="C26" s="1"/>
      <c r="D26" s="1"/>
      <c r="E26" s="1" t="s">
        <v>110</v>
      </c>
      <c r="F26" s="1"/>
      <c r="G26" s="4">
        <v>637.88</v>
      </c>
    </row>
    <row r="27" spans="1:7" ht="15" thickBot="1" x14ac:dyDescent="0.35">
      <c r="A27" s="1"/>
      <c r="B27" s="1"/>
      <c r="C27" s="1"/>
      <c r="D27" s="1" t="s">
        <v>111</v>
      </c>
      <c r="E27" s="1"/>
      <c r="F27" s="1"/>
      <c r="G27" s="3">
        <f>ROUND(SUM(G12:G13)+G19+SUM(G23:G26),5)</f>
        <v>21369.88</v>
      </c>
    </row>
    <row r="28" spans="1:7" s="8" customFormat="1" ht="10.8" thickBot="1" x14ac:dyDescent="0.25">
      <c r="A28" s="1" t="s">
        <v>175</v>
      </c>
      <c r="B28" s="1"/>
      <c r="C28" s="1"/>
      <c r="D28" s="1"/>
      <c r="E28" s="1"/>
      <c r="F28" s="1"/>
      <c r="G28" s="7">
        <f>G10-G27</f>
        <v>-4584.6900000000023</v>
      </c>
    </row>
    <row r="29" spans="1:7" ht="15" thickTop="1" x14ac:dyDescent="0.3"/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Stmt of Position</vt:lpstr>
      <vt:lpstr>Balance Sheet 2018-2019</vt:lpstr>
      <vt:lpstr>P&amp;L 2018 2019</vt:lpstr>
      <vt:lpstr>P&amp;L vs Budget</vt:lpstr>
      <vt:lpstr>Profit Loss by Event</vt:lpstr>
      <vt:lpstr>Regional P&amp;L</vt:lpstr>
      <vt:lpstr>NS Provincials P&amp;L</vt:lpstr>
      <vt:lpstr>Ont Provincials P&amp;L</vt:lpstr>
      <vt:lpstr>Canadians P&amp;L</vt:lpstr>
      <vt:lpstr>World Trials  Grandprix P&amp;L</vt:lpstr>
      <vt:lpstr>'P&amp;L 2018 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</dc:creator>
  <cp:lastModifiedBy>Sheila</cp:lastModifiedBy>
  <cp:lastPrinted>2019-10-04T04:04:05Z</cp:lastPrinted>
  <dcterms:created xsi:type="dcterms:W3CDTF">2019-10-04T03:21:37Z</dcterms:created>
  <dcterms:modified xsi:type="dcterms:W3CDTF">2019-10-08T00:59:28Z</dcterms:modified>
</cp:coreProperties>
</file>